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Centro" sheetId="26" r:id="rId3"/>
    <sheet name="Áncash" sheetId="27" r:id="rId4"/>
    <sheet name="Apurímac" sheetId="32" r:id="rId5"/>
    <sheet name="Ayacucho" sheetId="33" r:id="rId6"/>
    <sheet name="Huancavelica" sheetId="34" r:id="rId7"/>
    <sheet name="Huánuco" sheetId="43" r:id="rId8"/>
    <sheet name="Ica" sheetId="44" r:id="rId9"/>
    <sheet name="Junín" sheetId="45" r:id="rId10"/>
    <sheet name="Pasco" sheetId="46" r:id="rId11"/>
    <sheet name="I. Ferroviaria" sheetId="48" r:id="rId12"/>
    <sheet name="RED VIAL 2012" sheetId="49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1">'I. Ferroviaria'!$B$2:$J$30</definedName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17" i="49" l="1"/>
  <c r="H17" i="49"/>
  <c r="C17" i="49"/>
  <c r="B15" i="49"/>
  <c r="M15" i="49"/>
  <c r="H15" i="49"/>
  <c r="C15" i="49"/>
  <c r="O13" i="49"/>
  <c r="J13" i="49"/>
  <c r="E13" i="49"/>
  <c r="O12" i="49"/>
  <c r="J12" i="49"/>
  <c r="E12" i="49"/>
  <c r="O11" i="49"/>
  <c r="J11" i="49"/>
  <c r="E11" i="49"/>
  <c r="O10" i="49"/>
  <c r="J10" i="49"/>
  <c r="E10" i="49"/>
  <c r="O9" i="49"/>
  <c r="J9" i="49"/>
  <c r="E9" i="49"/>
  <c r="O8" i="49"/>
  <c r="J8" i="49"/>
  <c r="E8" i="49"/>
  <c r="O7" i="49"/>
  <c r="J7" i="49"/>
  <c r="E7" i="49"/>
  <c r="O6" i="49"/>
  <c r="J6" i="49"/>
  <c r="E6" i="49"/>
  <c r="O5" i="49"/>
  <c r="J5" i="49"/>
  <c r="E5" i="49"/>
  <c r="J40" i="26"/>
  <c r="J16" i="48" l="1"/>
  <c r="I16" i="48"/>
  <c r="H16" i="48"/>
  <c r="G16" i="48"/>
  <c r="F16" i="48"/>
  <c r="E16" i="48"/>
  <c r="D16" i="48"/>
  <c r="J14" i="48"/>
  <c r="I14" i="48"/>
  <c r="H14" i="48"/>
  <c r="G14" i="48"/>
  <c r="F14" i="48"/>
  <c r="E14" i="48"/>
  <c r="D14" i="48"/>
  <c r="J9" i="48"/>
  <c r="J6" i="48" s="1"/>
  <c r="I9" i="48"/>
  <c r="H9" i="48"/>
  <c r="G9" i="48"/>
  <c r="F9" i="48"/>
  <c r="F6" i="48" s="1"/>
  <c r="E9" i="48"/>
  <c r="D9" i="48"/>
  <c r="J7" i="48"/>
  <c r="I7" i="48"/>
  <c r="I6" i="48" s="1"/>
  <c r="H7" i="48"/>
  <c r="H6" i="48" s="1"/>
  <c r="G7" i="48"/>
  <c r="F7" i="48"/>
  <c r="E7" i="48"/>
  <c r="E6" i="48" s="1"/>
  <c r="D7" i="48"/>
  <c r="D6" i="48" s="1"/>
  <c r="G6" i="48"/>
  <c r="I32" i="26" l="1"/>
  <c r="I33" i="26"/>
  <c r="I34" i="26"/>
  <c r="I35" i="26"/>
  <c r="I36" i="26"/>
  <c r="I37" i="26"/>
  <c r="I38" i="26"/>
  <c r="I39" i="26"/>
  <c r="H33" i="26"/>
  <c r="H34" i="26"/>
  <c r="H35" i="26"/>
  <c r="H36" i="26"/>
  <c r="H37" i="26"/>
  <c r="H38" i="26"/>
  <c r="H39" i="26"/>
  <c r="H32" i="26"/>
  <c r="E40" i="26"/>
  <c r="F40" i="26"/>
  <c r="G40" i="26"/>
  <c r="D40" i="26"/>
  <c r="H40" i="26" l="1"/>
  <c r="I40" i="26"/>
  <c r="K24" i="26" l="1"/>
  <c r="K23" i="26"/>
  <c r="K22" i="26"/>
  <c r="I24" i="26"/>
  <c r="I23" i="26"/>
  <c r="I22" i="26"/>
  <c r="G24" i="26"/>
  <c r="G23" i="26"/>
  <c r="G22" i="26"/>
  <c r="J14" i="26"/>
  <c r="J13" i="26"/>
  <c r="H14" i="26"/>
  <c r="H13" i="26"/>
  <c r="F14" i="26"/>
  <c r="F13" i="26"/>
  <c r="I25" i="26" l="1"/>
  <c r="J24" i="26" s="1"/>
  <c r="L14" i="26"/>
  <c r="G25" i="26"/>
  <c r="H23" i="26" s="1"/>
  <c r="H15" i="26"/>
  <c r="I13" i="26" s="1"/>
  <c r="J15" i="26"/>
  <c r="K14" i="26" s="1"/>
  <c r="K25" i="26"/>
  <c r="L23" i="26" s="1"/>
  <c r="L13" i="26"/>
  <c r="F15" i="26"/>
  <c r="G14" i="26" s="1"/>
  <c r="I25" i="46"/>
  <c r="J24" i="46" s="1"/>
  <c r="G25" i="46"/>
  <c r="H24" i="46" s="1"/>
  <c r="K24" i="46"/>
  <c r="K23" i="46"/>
  <c r="K22" i="46"/>
  <c r="J15" i="46"/>
  <c r="K14" i="46" s="1"/>
  <c r="H15" i="46"/>
  <c r="I14" i="46" s="1"/>
  <c r="F15" i="46"/>
  <c r="G13" i="46" s="1"/>
  <c r="L14" i="46"/>
  <c r="L13" i="46"/>
  <c r="F4" i="46"/>
  <c r="K3" i="46"/>
  <c r="F3" i="46"/>
  <c r="I25" i="45"/>
  <c r="J24" i="45" s="1"/>
  <c r="G25" i="45"/>
  <c r="H24" i="45" s="1"/>
  <c r="K24" i="45"/>
  <c r="K23" i="45"/>
  <c r="K22" i="45"/>
  <c r="J15" i="45"/>
  <c r="K14" i="45" s="1"/>
  <c r="H15" i="45"/>
  <c r="I14" i="45" s="1"/>
  <c r="F15" i="45"/>
  <c r="G13" i="45" s="1"/>
  <c r="L14" i="45"/>
  <c r="L13" i="45"/>
  <c r="F4" i="45"/>
  <c r="K3" i="45"/>
  <c r="F3" i="45"/>
  <c r="I25" i="44"/>
  <c r="J24" i="44" s="1"/>
  <c r="G25" i="44"/>
  <c r="H24" i="44" s="1"/>
  <c r="K24" i="44"/>
  <c r="K23" i="44"/>
  <c r="K22" i="44"/>
  <c r="J15" i="44"/>
  <c r="K14" i="44" s="1"/>
  <c r="H15" i="44"/>
  <c r="I14" i="44" s="1"/>
  <c r="F15" i="44"/>
  <c r="G13" i="44" s="1"/>
  <c r="L14" i="44"/>
  <c r="L13" i="44"/>
  <c r="F4" i="44"/>
  <c r="K3" i="44"/>
  <c r="F3" i="44"/>
  <c r="I25" i="43"/>
  <c r="J24" i="43" s="1"/>
  <c r="G25" i="43"/>
  <c r="H23" i="43" s="1"/>
  <c r="K24" i="43"/>
  <c r="K23" i="43"/>
  <c r="K22" i="43"/>
  <c r="J15" i="43"/>
  <c r="K14" i="43" s="1"/>
  <c r="H15" i="43"/>
  <c r="I14" i="43" s="1"/>
  <c r="F15" i="43"/>
  <c r="G13" i="43" s="1"/>
  <c r="L14" i="43"/>
  <c r="L13" i="43"/>
  <c r="F4" i="43"/>
  <c r="K3" i="43"/>
  <c r="F3" i="43"/>
  <c r="I25" i="34"/>
  <c r="J24" i="34" s="1"/>
  <c r="G25" i="34"/>
  <c r="H24" i="34" s="1"/>
  <c r="K24" i="34"/>
  <c r="K23" i="34"/>
  <c r="K22" i="34"/>
  <c r="J15" i="34"/>
  <c r="K14" i="34" s="1"/>
  <c r="H15" i="34"/>
  <c r="I14" i="34" s="1"/>
  <c r="F15" i="34"/>
  <c r="G13" i="34" s="1"/>
  <c r="L14" i="34"/>
  <c r="L13" i="34"/>
  <c r="F4" i="34"/>
  <c r="K3" i="34"/>
  <c r="F3" i="34"/>
  <c r="I25" i="33"/>
  <c r="J24" i="33" s="1"/>
  <c r="G25" i="33"/>
  <c r="H24" i="33" s="1"/>
  <c r="K24" i="33"/>
  <c r="K23" i="33"/>
  <c r="K22" i="33"/>
  <c r="J15" i="33"/>
  <c r="K14" i="33" s="1"/>
  <c r="H15" i="33"/>
  <c r="I14" i="33" s="1"/>
  <c r="F15" i="33"/>
  <c r="L14" i="33"/>
  <c r="L13" i="33"/>
  <c r="F4" i="33"/>
  <c r="K3" i="33"/>
  <c r="F3" i="33"/>
  <c r="I25" i="32"/>
  <c r="J24" i="32" s="1"/>
  <c r="G25" i="32"/>
  <c r="H24" i="32" s="1"/>
  <c r="K24" i="32"/>
  <c r="K23" i="32"/>
  <c r="K22" i="32"/>
  <c r="K25" i="32" s="1"/>
  <c r="J15" i="32"/>
  <c r="K13" i="32" s="1"/>
  <c r="H15" i="32"/>
  <c r="I13" i="32" s="1"/>
  <c r="F15" i="32"/>
  <c r="G14" i="32" s="1"/>
  <c r="L14" i="32"/>
  <c r="L13" i="32"/>
  <c r="F4" i="32"/>
  <c r="K3" i="32"/>
  <c r="F3" i="32"/>
  <c r="H22" i="26" l="1"/>
  <c r="J22" i="26"/>
  <c r="J23" i="26"/>
  <c r="H24" i="26"/>
  <c r="H25" i="26" s="1"/>
  <c r="L24" i="26"/>
  <c r="L22" i="26"/>
  <c r="I14" i="26"/>
  <c r="I15" i="26" s="1"/>
  <c r="L15" i="26"/>
  <c r="F16" i="26" s="1"/>
  <c r="K13" i="26"/>
  <c r="K15" i="26" s="1"/>
  <c r="G13" i="26"/>
  <c r="G15" i="26" s="1"/>
  <c r="K13" i="43"/>
  <c r="K25" i="34"/>
  <c r="L23" i="34" s="1"/>
  <c r="K25" i="46"/>
  <c r="L23" i="46" s="1"/>
  <c r="H23" i="46"/>
  <c r="K13" i="46"/>
  <c r="K15" i="46" s="1"/>
  <c r="H23" i="45"/>
  <c r="H23" i="44"/>
  <c r="H22" i="46"/>
  <c r="H25" i="46" s="1"/>
  <c r="L23" i="45"/>
  <c r="H22" i="45"/>
  <c r="K25" i="45"/>
  <c r="H22" i="44"/>
  <c r="K25" i="44"/>
  <c r="L24" i="44" s="1"/>
  <c r="L23" i="43"/>
  <c r="H22" i="43"/>
  <c r="H24" i="43"/>
  <c r="K25" i="43"/>
  <c r="H22" i="34"/>
  <c r="H23" i="34"/>
  <c r="H23" i="33"/>
  <c r="H23" i="32"/>
  <c r="H22" i="32"/>
  <c r="H25" i="32" s="1"/>
  <c r="K13" i="45"/>
  <c r="K15" i="45" s="1"/>
  <c r="K13" i="44"/>
  <c r="K15" i="44" s="1"/>
  <c r="K15" i="43"/>
  <c r="K13" i="34"/>
  <c r="K15" i="34" s="1"/>
  <c r="K13" i="33"/>
  <c r="J23" i="32"/>
  <c r="J22" i="32"/>
  <c r="J25" i="32" s="1"/>
  <c r="L24" i="32"/>
  <c r="L23" i="32"/>
  <c r="L22" i="32"/>
  <c r="I14" i="32"/>
  <c r="I15" i="32" s="1"/>
  <c r="L15" i="46"/>
  <c r="M13" i="46" s="1"/>
  <c r="I13" i="46"/>
  <c r="I15" i="46" s="1"/>
  <c r="G14" i="46"/>
  <c r="G15" i="46" s="1"/>
  <c r="J22" i="46"/>
  <c r="J23" i="46"/>
  <c r="L24" i="45"/>
  <c r="L15" i="45"/>
  <c r="M13" i="45" s="1"/>
  <c r="I13" i="45"/>
  <c r="I15" i="45" s="1"/>
  <c r="G14" i="45"/>
  <c r="G15" i="45" s="1"/>
  <c r="L22" i="45"/>
  <c r="J22" i="45"/>
  <c r="J23" i="45"/>
  <c r="L15" i="44"/>
  <c r="M13" i="44" s="1"/>
  <c r="I13" i="44"/>
  <c r="I15" i="44" s="1"/>
  <c r="G14" i="44"/>
  <c r="G15" i="44" s="1"/>
  <c r="J22" i="44"/>
  <c r="J23" i="44"/>
  <c r="I15" i="43"/>
  <c r="L24" i="43"/>
  <c r="L15" i="43"/>
  <c r="M13" i="43" s="1"/>
  <c r="I13" i="43"/>
  <c r="G14" i="43"/>
  <c r="G15" i="43" s="1"/>
  <c r="L22" i="43"/>
  <c r="J22" i="43"/>
  <c r="J23" i="43"/>
  <c r="I15" i="34"/>
  <c r="L24" i="34"/>
  <c r="L15" i="34"/>
  <c r="M13" i="34" s="1"/>
  <c r="I13" i="34"/>
  <c r="G14" i="34"/>
  <c r="G15" i="34" s="1"/>
  <c r="L22" i="34"/>
  <c r="J22" i="34"/>
  <c r="J23" i="34"/>
  <c r="H22" i="33"/>
  <c r="K25" i="33"/>
  <c r="L23" i="33" s="1"/>
  <c r="K15" i="33"/>
  <c r="G13" i="33"/>
  <c r="L15" i="33"/>
  <c r="M13" i="33" s="1"/>
  <c r="I13" i="33"/>
  <c r="I15" i="33" s="1"/>
  <c r="G14" i="33"/>
  <c r="J22" i="33"/>
  <c r="J23" i="33"/>
  <c r="K14" i="32"/>
  <c r="K15" i="32" s="1"/>
  <c r="G13" i="32"/>
  <c r="G15" i="32" s="1"/>
  <c r="L15" i="32"/>
  <c r="H16" i="32" s="1"/>
  <c r="L14" i="27"/>
  <c r="L13" i="27"/>
  <c r="H15" i="27"/>
  <c r="I14" i="27" s="1"/>
  <c r="J25" i="26" l="1"/>
  <c r="L25" i="26"/>
  <c r="H16" i="26"/>
  <c r="M14" i="26"/>
  <c r="J16" i="26"/>
  <c r="M13" i="26"/>
  <c r="H25" i="43"/>
  <c r="H25" i="33"/>
  <c r="H25" i="34"/>
  <c r="L25" i="34"/>
  <c r="L22" i="46"/>
  <c r="L24" i="46"/>
  <c r="H25" i="45"/>
  <c r="H25" i="44"/>
  <c r="L23" i="44"/>
  <c r="L22" i="44"/>
  <c r="L25" i="45"/>
  <c r="L25" i="44"/>
  <c r="L25" i="43"/>
  <c r="L25" i="32"/>
  <c r="L22" i="33"/>
  <c r="G15" i="33"/>
  <c r="H16" i="46"/>
  <c r="F16" i="46"/>
  <c r="J25" i="46"/>
  <c r="J16" i="46"/>
  <c r="M14" i="46"/>
  <c r="M15" i="46" s="1"/>
  <c r="M14" i="45"/>
  <c r="M15" i="45" s="1"/>
  <c r="H16" i="45"/>
  <c r="J25" i="45"/>
  <c r="J16" i="45"/>
  <c r="F16" i="45"/>
  <c r="H16" i="44"/>
  <c r="J25" i="44"/>
  <c r="J16" i="44"/>
  <c r="F16" i="44"/>
  <c r="M14" i="44"/>
  <c r="M15" i="44" s="1"/>
  <c r="F16" i="43"/>
  <c r="J25" i="43"/>
  <c r="J16" i="43"/>
  <c r="M14" i="43"/>
  <c r="M15" i="43" s="1"/>
  <c r="H16" i="43"/>
  <c r="M14" i="34"/>
  <c r="M15" i="34" s="1"/>
  <c r="H16" i="34"/>
  <c r="J25" i="34"/>
  <c r="J16" i="34"/>
  <c r="F16" i="34"/>
  <c r="L24" i="33"/>
  <c r="J16" i="33"/>
  <c r="F16" i="33"/>
  <c r="H16" i="33"/>
  <c r="J25" i="33"/>
  <c r="M14" i="33"/>
  <c r="M15" i="33" s="1"/>
  <c r="J16" i="32"/>
  <c r="M14" i="32"/>
  <c r="F16" i="32"/>
  <c r="M13" i="32"/>
  <c r="I13" i="27"/>
  <c r="I15" i="27" s="1"/>
  <c r="M15" i="26" l="1"/>
  <c r="L16" i="26"/>
  <c r="L25" i="46"/>
  <c r="L25" i="33"/>
  <c r="L16" i="33"/>
  <c r="L16" i="32"/>
  <c r="M15" i="32"/>
  <c r="L16" i="46"/>
  <c r="L16" i="45"/>
  <c r="L16" i="44"/>
  <c r="L16" i="43"/>
  <c r="L16" i="34"/>
  <c r="J15" i="27"/>
  <c r="F15" i="27"/>
  <c r="K24" i="27"/>
  <c r="K23" i="27"/>
  <c r="K22" i="27"/>
  <c r="I25" i="27"/>
  <c r="J22" i="27" s="1"/>
  <c r="G25" i="27"/>
  <c r="H24" i="27" s="1"/>
  <c r="G14" i="27" l="1"/>
  <c r="K14" i="27"/>
  <c r="H22" i="27"/>
  <c r="H23" i="27"/>
  <c r="L15" i="27"/>
  <c r="F16" i="27" s="1"/>
  <c r="K13" i="27"/>
  <c r="K15" i="27" s="1"/>
  <c r="G13" i="27"/>
  <c r="J23" i="27"/>
  <c r="J24" i="27"/>
  <c r="K25" i="27"/>
  <c r="L23" i="27" s="1"/>
  <c r="G15" i="27" l="1"/>
  <c r="J16" i="27"/>
  <c r="M14" i="27"/>
  <c r="H16" i="27"/>
  <c r="J25" i="27"/>
  <c r="H25" i="27"/>
  <c r="M13" i="27"/>
  <c r="M15" i="27" s="1"/>
  <c r="L24" i="27"/>
  <c r="L22" i="27"/>
  <c r="L16" i="27" l="1"/>
  <c r="L25" i="27"/>
  <c r="K3" i="27" l="1"/>
  <c r="F4" i="27" l="1"/>
  <c r="F3" i="27" l="1"/>
</calcChain>
</file>

<file path=xl/sharedStrings.xml><?xml version="1.0" encoding="utf-8"?>
<sst xmlns="http://schemas.openxmlformats.org/spreadsheetml/2006/main" count="854" uniqueCount="213">
  <si>
    <t>Índice</t>
  </si>
  <si>
    <t>Total</t>
  </si>
  <si>
    <t>Part. %</t>
  </si>
  <si>
    <t>Elaboración: CIE-PERUCÁMARAS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</si>
  <si>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</si>
  <si>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</si>
  <si>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</si>
  <si>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</si>
  <si>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</si>
  <si>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</si>
  <si>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</si>
  <si>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</si>
  <si>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</si>
  <si>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246</t>
  </si>
  <si>
    <t>1. Infraestructura Vial</t>
  </si>
  <si>
    <t>2. Infraestructura Aeroportuaria</t>
  </si>
  <si>
    <t>Nacional</t>
  </si>
  <si>
    <t>Departamental</t>
  </si>
  <si>
    <t>Vecinal</t>
  </si>
  <si>
    <t>Pavimentada</t>
  </si>
  <si>
    <t>No Pavimentada</t>
  </si>
  <si>
    <t>Red Vial Existente del Sistema Nacional de Carreteras, 2016</t>
  </si>
  <si>
    <t>Red Vial Existente</t>
  </si>
  <si>
    <t>Par. %</t>
  </si>
  <si>
    <t>Fuente: MTC                                                                                                                                                            Elaboración: CIE-PERUCÁMARAS</t>
  </si>
  <si>
    <t>RED VIAL</t>
  </si>
  <si>
    <t>Km</t>
  </si>
  <si>
    <t>(Kilometros)</t>
  </si>
  <si>
    <t>Fuente: MTC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</si>
  <si>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Santa</t>
  </si>
  <si>
    <t>Nuevo Chimbote</t>
  </si>
  <si>
    <t>Corpac S.A.</t>
  </si>
  <si>
    <t>Estado</t>
  </si>
  <si>
    <t>Publico</t>
  </si>
  <si>
    <t>Regional</t>
  </si>
  <si>
    <t>Aeropuerto</t>
  </si>
  <si>
    <t>Carhuaz</t>
  </si>
  <si>
    <t>Anta</t>
  </si>
  <si>
    <t>Aeropuertos del Perú S.A.</t>
  </si>
  <si>
    <t>Concesionado</t>
  </si>
  <si>
    <t>Provincia</t>
  </si>
  <si>
    <t>Distrito</t>
  </si>
  <si>
    <t>Administra</t>
  </si>
  <si>
    <t>Titular</t>
  </si>
  <si>
    <t>Uso</t>
  </si>
  <si>
    <t>Jerarquía</t>
  </si>
  <si>
    <t>Tipo</t>
  </si>
  <si>
    <t>Escala</t>
  </si>
  <si>
    <t>Infraestructura Aeroportuaria Operativa, 2016</t>
  </si>
  <si>
    <t>Chimbote - Tnte.FAP Jaime A. de Montreuil Morales</t>
  </si>
  <si>
    <t>Huascarán (Anta - Huaraz)</t>
  </si>
  <si>
    <t>Instalación</t>
  </si>
  <si>
    <t>Fuente: MTC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</si>
  <si>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3. Infraestructura Portuaria</t>
  </si>
  <si>
    <t>Pública</t>
  </si>
  <si>
    <t>Marítimo</t>
  </si>
  <si>
    <t>SIDERPERU S.A.</t>
  </si>
  <si>
    <t>Pública (Cesionado)</t>
  </si>
  <si>
    <t>CONSORCIO TERMINALES S.A.</t>
  </si>
  <si>
    <t>COLPEX</t>
  </si>
  <si>
    <t>Privada</t>
  </si>
  <si>
    <t>BLUE PACIFIC OILS</t>
  </si>
  <si>
    <t>CIA. MINERA ANTAMINA S.A.</t>
  </si>
  <si>
    <t>Puerto</t>
  </si>
  <si>
    <t>Titularidad</t>
  </si>
  <si>
    <t>Ámbito</t>
  </si>
  <si>
    <t>Alcance</t>
  </si>
  <si>
    <t>Chimbote</t>
  </si>
  <si>
    <t>Huarmey</t>
  </si>
  <si>
    <t>TP Chimbote</t>
  </si>
  <si>
    <t>TP Muelle Siderperú</t>
  </si>
  <si>
    <t>TP Multiboyas Chimbote</t>
  </si>
  <si>
    <t>TP Multiboyas Colpex - Chimbote</t>
  </si>
  <si>
    <t>TP Multiboyas blue Pacific oils - Chimbote</t>
  </si>
  <si>
    <t>TP Punta Lobitos - Antamina</t>
  </si>
  <si>
    <t>Gob. Regional</t>
  </si>
  <si>
    <t>Fuente: MTC                                                                                                                                                             Elaboración: CIE-PERUCÁMARAS</t>
  </si>
  <si>
    <t>Infraestructura Portuaria, 2016</t>
  </si>
  <si>
    <t>Andahuaylas</t>
  </si>
  <si>
    <t>Helipuerto Las Bambas</t>
  </si>
  <si>
    <t>Cotabamba</t>
  </si>
  <si>
    <t>Challhuahuacho</t>
  </si>
  <si>
    <t>Minera Las Bambas S.A.</t>
  </si>
  <si>
    <t>Privado</t>
  </si>
  <si>
    <t>Local</t>
  </si>
  <si>
    <t>Helipuerto</t>
  </si>
  <si>
    <t>Ayacucho - Crnl.FAP Alfredo Mendivil</t>
  </si>
  <si>
    <t>Luisiana</t>
  </si>
  <si>
    <t>Palmapampa</t>
  </si>
  <si>
    <t>Vilcashuaman</t>
  </si>
  <si>
    <t>Huamanga</t>
  </si>
  <si>
    <t>Andrés Avelino Cáceres</t>
  </si>
  <si>
    <t>Aeropuertos Andinos del Perú S.A.</t>
  </si>
  <si>
    <t>La Mar</t>
  </si>
  <si>
    <t>Santa Rosa</t>
  </si>
  <si>
    <t>Sr. Guillermo Parodi Morales</t>
  </si>
  <si>
    <t>Aeródromo</t>
  </si>
  <si>
    <t>Samugari</t>
  </si>
  <si>
    <t>Policía Nacional del Perú</t>
  </si>
  <si>
    <t>Huanuco - Alf.FAP David Figueroa Fernandini</t>
  </si>
  <si>
    <t>Pueblo Libre de Codo</t>
  </si>
  <si>
    <t>Tingo Maria</t>
  </si>
  <si>
    <t>Puerto Inca</t>
  </si>
  <si>
    <t>Codo del Pozuzo</t>
  </si>
  <si>
    <t>Agencia Municipal de Pueblo Libre de Codo</t>
  </si>
  <si>
    <t>Leoncio Prado</t>
  </si>
  <si>
    <t>Rupa Rupa</t>
  </si>
  <si>
    <t>Helipuerto de Superficie Maria Reiche</t>
  </si>
  <si>
    <t>Las Dunas</t>
  </si>
  <si>
    <t>Nasca - Maria Reiche Neuman</t>
  </si>
  <si>
    <t>Pisco</t>
  </si>
  <si>
    <t>Nasca</t>
  </si>
  <si>
    <t>El Ingenio</t>
  </si>
  <si>
    <t>Helinka S.A.C.</t>
  </si>
  <si>
    <t>Subtanjalla</t>
  </si>
  <si>
    <t>Empresa Administradora del Aeródromo Las Dunas de Ica S.A.C.</t>
  </si>
  <si>
    <t>Vista Alegre</t>
  </si>
  <si>
    <t>San Andrés</t>
  </si>
  <si>
    <t>Internacional</t>
  </si>
  <si>
    <t>Cutivireni</t>
  </si>
  <si>
    <t>Helipuerto Mapi</t>
  </si>
  <si>
    <t>Jauja</t>
  </si>
  <si>
    <t>Los Misioneros</t>
  </si>
  <si>
    <t>Mazamari - May.PNP Nancy Flores Paucar</t>
  </si>
  <si>
    <t>Satipo</t>
  </si>
  <si>
    <t>Río Tambo</t>
  </si>
  <si>
    <t>Comunidad Nativa de Cutivireni</t>
  </si>
  <si>
    <t>Repsol Exploración Perú S.A. Sucursal del Perú</t>
  </si>
  <si>
    <t>Sausa</t>
  </si>
  <si>
    <t>Vicariato Apostólico de Puerto Maldonado</t>
  </si>
  <si>
    <t>Mazamari</t>
  </si>
  <si>
    <t>Ciudad Constitución</t>
  </si>
  <si>
    <t>Vicco</t>
  </si>
  <si>
    <t>Oxapampa</t>
  </si>
  <si>
    <t>Puerto Bermúdez</t>
  </si>
  <si>
    <t>Municipalidad Distrital de Puerto Bermudez</t>
  </si>
  <si>
    <t>Municipal</t>
  </si>
  <si>
    <t>Municipalidad Distrital de Vicco</t>
  </si>
  <si>
    <t>PISCO</t>
  </si>
  <si>
    <t>SAN JUAN</t>
  </si>
  <si>
    <t>CONSORCIO PARACAS</t>
  </si>
  <si>
    <t>Pública (Concesionado)</t>
  </si>
  <si>
    <t>PLUSPETROL</t>
  </si>
  <si>
    <t>SHOUGAN HIERRO PERÚ S.A.</t>
  </si>
  <si>
    <t>TP General San Martín</t>
  </si>
  <si>
    <t>TP Pluspetrol - Pisco</t>
  </si>
  <si>
    <t>TP Multiboyas Pisco</t>
  </si>
  <si>
    <t>TP Shougang Hierro Perú - San Nicolas</t>
  </si>
  <si>
    <t>Región Centro</t>
  </si>
  <si>
    <t>Red Vial Departamental</t>
  </si>
  <si>
    <t>Existente</t>
  </si>
  <si>
    <t>% Pavimentado</t>
  </si>
  <si>
    <t>Red Vial Departamental Pavimentada</t>
  </si>
  <si>
    <t>RV Nacional</t>
  </si>
  <si>
    <t>RV Dep.</t>
  </si>
  <si>
    <t>RV Vecinal</t>
  </si>
  <si>
    <t>% de Red Vial Pavimentada</t>
  </si>
  <si>
    <t>Fuente: MTC                                              Elaboración: CIE-PERUCÁMARAS</t>
  </si>
  <si>
    <t>Porcentaje de la Red Vial Pavimentada, 2016</t>
  </si>
  <si>
    <t>INFRAESTRUCTURA FERROVIARIA POR EMPRESA, TRAMO Y LONGITUD
SEGÚN RÉGIMEN DE PROPIEDAD 2010-16</t>
  </si>
  <si>
    <t>Régimen de
propiedad</t>
  </si>
  <si>
    <t>Empresa y tramo</t>
  </si>
  <si>
    <t>Longitud (Km) 1/</t>
  </si>
  <si>
    <t>Público no concesionado</t>
  </si>
  <si>
    <t>Ministerio de Transportes y Comunicaciones</t>
  </si>
  <si>
    <t>Huancayo - Huancavelica</t>
  </si>
  <si>
    <t>Público concesionado</t>
  </si>
  <si>
    <t>Ferrovías Central Andina</t>
  </si>
  <si>
    <t>Callao - La Oroya 2/</t>
  </si>
  <si>
    <t>La Oroya - Huancayo</t>
  </si>
  <si>
    <t>La Oroya - Cerro de pasco</t>
  </si>
  <si>
    <t>Cut off (Callao-La Oroya)- Huascacocha 3/</t>
  </si>
  <si>
    <t>Cemento Andino</t>
  </si>
  <si>
    <t>Caripa - Condorcoha 4/</t>
  </si>
  <si>
    <t>Votorantim Metais</t>
  </si>
  <si>
    <t>Santa Clara - Cajamarquilla 5/</t>
  </si>
  <si>
    <t>1/ Se considera únicamente la vía férrea principal.</t>
  </si>
  <si>
    <t>2/ La Oroya se encuentra en el km 222 de la via Callao-Huancayo.</t>
  </si>
  <si>
    <t>3/ Cut Off se encuentra en el km 206.167 de la vía Callao-Huancayo.</t>
  </si>
  <si>
    <t>4/ Caripa se encuentra en km 25.534 de la vía La Oroya-Cerro de Pasco.</t>
  </si>
  <si>
    <t>Fuente: MTC - DGCF - Dirección de Ferrocarriles</t>
  </si>
  <si>
    <t>9/ Santa Clara se encuentra en el km 29.475 de la vía Callao-Huancayo.</t>
  </si>
  <si>
    <t>Red Vial Nacional</t>
  </si>
  <si>
    <t>Red Vial Vecinal</t>
  </si>
  <si>
    <t>RV Departamental</t>
  </si>
  <si>
    <t>DEPARTAMENTO</t>
  </si>
  <si>
    <t>LONGITUD TOTAL</t>
  </si>
  <si>
    <t>NACIONAL</t>
  </si>
  <si>
    <t>DEPARTAMENTAL</t>
  </si>
  <si>
    <r>
      <t>VECINAL</t>
    </r>
    <r>
      <rPr>
        <b/>
        <vertAlign val="superscript"/>
        <sz val="10"/>
        <rFont val="Segoe UI Symbol"/>
        <family val="2"/>
      </rPr>
      <t>1</t>
    </r>
  </si>
  <si>
    <t>SUB TOTAL</t>
  </si>
  <si>
    <t>SUB-TOTAL</t>
  </si>
  <si>
    <t>Pavimento</t>
  </si>
  <si>
    <t>TOTAL</t>
  </si>
  <si>
    <t xml:space="preserve"> Ancash</t>
  </si>
  <si>
    <t xml:space="preserve"> Apurímac</t>
  </si>
  <si>
    <t xml:space="preserve"> Ayacucho</t>
  </si>
  <si>
    <t xml:space="preserve"> Huancavelica</t>
  </si>
  <si>
    <t xml:space="preserve"> Huánuco</t>
  </si>
  <si>
    <t xml:space="preserve"> Ica</t>
  </si>
  <si>
    <t xml:space="preserve"> Junín</t>
  </si>
  <si>
    <t xml:space="preserve"> Pasco</t>
  </si>
  <si>
    <t>Lunes, 3 de julio de 2017</t>
  </si>
  <si>
    <t>"Infraestructura de transportes por regiones - 2016"</t>
  </si>
  <si>
    <t>Macro Región Centro: Infraestructura de transportes por regiones - 2016</t>
  </si>
  <si>
    <t>Áncash: Infraestructura de transportes - 2016</t>
  </si>
  <si>
    <t>Apurímac: Infraestructura de transportes - 2016</t>
  </si>
  <si>
    <t>Ayacucho: Infraestructura de transportes - 2016</t>
  </si>
  <si>
    <t>Huancavelica: Infraestructura de transportes - 2016</t>
  </si>
  <si>
    <t>Huánuco: Infraestructura de transportes - 2016</t>
  </si>
  <si>
    <t>Ica: Infraestructura de transportes - 2016</t>
  </si>
  <si>
    <t>Junín: Infraestructura de transportes - 2016</t>
  </si>
  <si>
    <t>Pasco: Infraestructura de transportes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</si>
</sst>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  <numFmt numFmtId="173" formatCode="0\ 00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b/>
      <sz val="10"/>
      <name val="Optima"/>
    </font>
    <font>
      <sz val="10"/>
      <name val="Optima"/>
    </font>
    <font>
      <u/>
      <sz val="11"/>
      <color theme="10"/>
      <name val="Calibri"/>
      <family val="2"/>
    </font>
    <font>
      <u/>
      <sz val="10"/>
      <color theme="10"/>
      <name val="Optima"/>
    </font>
    <font>
      <sz val="10"/>
      <color theme="1"/>
      <name val="Optima"/>
    </font>
    <font>
      <b/>
      <sz val="10"/>
      <color theme="1"/>
      <name val="Optima"/>
    </font>
    <font>
      <sz val="10"/>
      <name val="Segoe UI Symbol"/>
      <family val="2"/>
    </font>
    <font>
      <b/>
      <sz val="10"/>
      <name val="Segoe UI Symbol"/>
      <family val="2"/>
    </font>
    <font>
      <b/>
      <vertAlign val="superscript"/>
      <sz val="10"/>
      <name val="Segoe UI Symbol"/>
      <family val="2"/>
    </font>
    <font>
      <b/>
      <sz val="10"/>
      <name val="Cambria"/>
      <family val="1"/>
    </font>
    <font>
      <sz val="9"/>
      <color rgb="FF000000"/>
      <name val="Cambria"/>
      <family val="1"/>
    </font>
    <font>
      <sz val="9"/>
      <color rgb="FFFF0000"/>
      <name val="Cambria"/>
      <family val="1"/>
    </font>
    <font>
      <b/>
      <sz val="10"/>
      <color rgb="FF00B050"/>
      <name val="Segoe UI Symbol"/>
      <family val="2"/>
    </font>
    <font>
      <b/>
      <sz val="10"/>
      <color rgb="FF00B050"/>
      <name val="Cambria"/>
      <family val="1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thin">
        <color rgb="FF808080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7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4" fillId="0" borderId="0" xfId="1"/>
    <xf numFmtId="0" fontId="9" fillId="2" borderId="6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0" fillId="2" borderId="9" xfId="0" applyFill="1" applyBorder="1"/>
    <xf numFmtId="0" fontId="12" fillId="2" borderId="0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21" fillId="2" borderId="9" xfId="0" applyFont="1" applyFill="1" applyBorder="1"/>
    <xf numFmtId="0" fontId="21" fillId="3" borderId="9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/>
    </xf>
    <xf numFmtId="170" fontId="24" fillId="2" borderId="9" xfId="29" applyNumberFormat="1" applyFont="1" applyFill="1" applyBorder="1" applyAlignment="1">
      <alignment vertical="center"/>
    </xf>
    <xf numFmtId="170" fontId="24" fillId="3" borderId="9" xfId="29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/>
    </xf>
    <xf numFmtId="170" fontId="24" fillId="3" borderId="2" xfId="29" applyNumberFormat="1" applyFont="1" applyFill="1" applyBorder="1" applyAlignment="1">
      <alignment vertical="center"/>
    </xf>
    <xf numFmtId="0" fontId="21" fillId="7" borderId="9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/>
    </xf>
    <xf numFmtId="171" fontId="21" fillId="2" borderId="9" xfId="0" applyNumberFormat="1" applyFont="1" applyFill="1" applyBorder="1" applyAlignment="1">
      <alignment horizontal="right" vertical="center"/>
    </xf>
    <xf numFmtId="171" fontId="25" fillId="3" borderId="9" xfId="0" applyNumberFormat="1" applyFont="1" applyFill="1" applyBorder="1" applyAlignment="1">
      <alignment horizontal="right" vertical="center"/>
    </xf>
    <xf numFmtId="171" fontId="21" fillId="2" borderId="9" xfId="0" applyNumberFormat="1" applyFont="1" applyFill="1" applyBorder="1"/>
    <xf numFmtId="171" fontId="21" fillId="6" borderId="9" xfId="0" applyNumberFormat="1" applyFont="1" applyFill="1" applyBorder="1"/>
    <xf numFmtId="170" fontId="24" fillId="2" borderId="9" xfId="29" applyNumberFormat="1" applyFont="1" applyFill="1" applyBorder="1" applyAlignment="1">
      <alignment horizontal="center"/>
    </xf>
    <xf numFmtId="170" fontId="24" fillId="6" borderId="9" xfId="29" applyNumberFormat="1" applyFont="1" applyFill="1" applyBorder="1" applyAlignment="1">
      <alignment horizontal="center"/>
    </xf>
    <xf numFmtId="0" fontId="10" fillId="2" borderId="9" xfId="0" applyFont="1" applyFill="1" applyBorder="1"/>
    <xf numFmtId="0" fontId="9" fillId="2" borderId="9" xfId="0" applyFont="1" applyFill="1" applyBorder="1"/>
    <xf numFmtId="171" fontId="10" fillId="2" borderId="9" xfId="0" applyNumberFormat="1" applyFont="1" applyFill="1" applyBorder="1" applyAlignment="1">
      <alignment horizontal="right" vertical="center"/>
    </xf>
    <xf numFmtId="171" fontId="10" fillId="2" borderId="9" xfId="0" applyNumberFormat="1" applyFont="1" applyFill="1" applyBorder="1"/>
    <xf numFmtId="170" fontId="22" fillId="2" borderId="9" xfId="29" applyNumberFormat="1" applyFont="1" applyFill="1" applyBorder="1" applyAlignment="1">
      <alignment horizontal="right" vertical="center"/>
    </xf>
    <xf numFmtId="0" fontId="27" fillId="7" borderId="9" xfId="0" applyFont="1" applyFill="1" applyBorder="1" applyAlignment="1">
      <alignment horizontal="center" vertical="center"/>
    </xf>
    <xf numFmtId="171" fontId="27" fillId="2" borderId="9" xfId="0" applyNumberFormat="1" applyFont="1" applyFill="1" applyBorder="1" applyAlignment="1">
      <alignment horizontal="right" vertical="center"/>
    </xf>
    <xf numFmtId="170" fontId="28" fillId="2" borderId="9" xfId="29" applyNumberFormat="1" applyFont="1" applyFill="1" applyBorder="1" applyAlignment="1">
      <alignment horizontal="right" vertical="center"/>
    </xf>
    <xf numFmtId="170" fontId="29" fillId="2" borderId="9" xfId="29" applyNumberFormat="1" applyFont="1" applyFill="1" applyBorder="1"/>
    <xf numFmtId="0" fontId="25" fillId="2" borderId="9" xfId="0" applyFont="1" applyFill="1" applyBorder="1" applyAlignment="1">
      <alignment horizontal="center"/>
    </xf>
    <xf numFmtId="170" fontId="30" fillId="2" borderId="9" xfId="29" applyNumberFormat="1" applyFont="1" applyFill="1" applyBorder="1"/>
    <xf numFmtId="171" fontId="31" fillId="2" borderId="9" xfId="0" applyNumberFormat="1" applyFont="1" applyFill="1" applyBorder="1" applyAlignment="1">
      <alignment horizontal="right" vertical="center"/>
    </xf>
    <xf numFmtId="171" fontId="25" fillId="2" borderId="9" xfId="0" applyNumberFormat="1" applyFont="1" applyFill="1" applyBorder="1" applyAlignment="1">
      <alignment horizontal="right" vertical="center"/>
    </xf>
    <xf numFmtId="170" fontId="32" fillId="2" borderId="9" xfId="29" applyNumberFormat="1" applyFont="1" applyFill="1" applyBorder="1" applyAlignment="1">
      <alignment horizontal="right" vertical="center"/>
    </xf>
    <xf numFmtId="170" fontId="20" fillId="2" borderId="9" xfId="29" applyNumberFormat="1" applyFont="1" applyFill="1" applyBorder="1" applyAlignment="1">
      <alignment horizontal="right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171" fontId="25" fillId="6" borderId="9" xfId="0" applyNumberFormat="1" applyFont="1" applyFill="1" applyBorder="1"/>
    <xf numFmtId="170" fontId="34" fillId="6" borderId="9" xfId="29" applyNumberFormat="1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38" fillId="2" borderId="0" xfId="32" applyFont="1" applyFill="1" applyAlignment="1" applyProtection="1"/>
    <xf numFmtId="0" fontId="39" fillId="2" borderId="0" xfId="0" applyFont="1" applyFill="1"/>
    <xf numFmtId="0" fontId="40" fillId="2" borderId="15" xfId="0" applyFont="1" applyFill="1" applyBorder="1" applyAlignment="1">
      <alignment horizontal="right" vertical="center" wrapText="1"/>
    </xf>
    <xf numFmtId="0" fontId="35" fillId="2" borderId="16" xfId="0" applyFont="1" applyFill="1" applyBorder="1" applyAlignment="1">
      <alignment horizontal="left" vertical="center" indent="3"/>
    </xf>
    <xf numFmtId="172" fontId="35" fillId="2" borderId="16" xfId="0" applyNumberFormat="1" applyFont="1" applyFill="1" applyBorder="1" applyAlignment="1">
      <alignment horizontal="right" vertical="center" wrapText="1"/>
    </xf>
    <xf numFmtId="0" fontId="35" fillId="2" borderId="0" xfId="0" applyFont="1" applyFill="1" applyBorder="1" applyAlignment="1">
      <alignment horizontal="left" vertical="center" indent="2"/>
    </xf>
    <xf numFmtId="172" fontId="35" fillId="2" borderId="0" xfId="0" applyNumberFormat="1" applyFont="1" applyFill="1" applyBorder="1" applyAlignment="1">
      <alignment horizontal="right" vertical="center" wrapText="1"/>
    </xf>
    <xf numFmtId="0" fontId="36" fillId="2" borderId="16" xfId="0" applyFont="1" applyFill="1" applyBorder="1" applyAlignment="1">
      <alignment horizontal="left" vertical="center" indent="3"/>
    </xf>
    <xf numFmtId="172" fontId="36" fillId="2" borderId="16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left" vertical="center" indent="3"/>
    </xf>
    <xf numFmtId="172" fontId="36" fillId="2" borderId="0" xfId="0" applyNumberFormat="1" applyFont="1" applyFill="1" applyBorder="1" applyAlignment="1">
      <alignment horizontal="right" vertical="center" wrapText="1"/>
    </xf>
    <xf numFmtId="0" fontId="35" fillId="2" borderId="17" xfId="0" applyFont="1" applyFill="1" applyBorder="1" applyAlignment="1">
      <alignment horizontal="left" vertical="center" indent="2"/>
    </xf>
    <xf numFmtId="172" fontId="35" fillId="2" borderId="17" xfId="0" applyNumberFormat="1" applyFont="1" applyFill="1" applyBorder="1" applyAlignment="1">
      <alignment horizontal="right" vertical="center" wrapText="1"/>
    </xf>
    <xf numFmtId="0" fontId="36" fillId="2" borderId="18" xfId="0" applyFont="1" applyFill="1" applyBorder="1" applyAlignment="1">
      <alignment horizontal="left" vertical="center" indent="3"/>
    </xf>
    <xf numFmtId="172" fontId="36" fillId="2" borderId="18" xfId="0" applyNumberFormat="1" applyFont="1" applyFill="1" applyBorder="1" applyAlignment="1">
      <alignment horizontal="right" vertical="center" wrapText="1"/>
    </xf>
    <xf numFmtId="0" fontId="39" fillId="2" borderId="0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26" fillId="2" borderId="0" xfId="0" applyFont="1" applyFill="1"/>
    <xf numFmtId="9" fontId="26" fillId="2" borderId="0" xfId="29" applyNumberFormat="1" applyFont="1" applyFill="1"/>
    <xf numFmtId="0" fontId="26" fillId="2" borderId="0" xfId="0" applyFont="1" applyFill="1" applyBorder="1"/>
    <xf numFmtId="171" fontId="26" fillId="2" borderId="0" xfId="0" applyNumberFormat="1" applyFont="1" applyFill="1"/>
    <xf numFmtId="171" fontId="9" fillId="2" borderId="0" xfId="0" applyNumberFormat="1" applyFont="1" applyFill="1"/>
    <xf numFmtId="0" fontId="41" fillId="8" borderId="0" xfId="0" applyFont="1" applyFill="1" applyBorder="1" applyAlignment="1">
      <alignment vertical="center"/>
    </xf>
    <xf numFmtId="0" fontId="42" fillId="8" borderId="19" xfId="0" applyFont="1" applyFill="1" applyBorder="1" applyAlignment="1">
      <alignment horizontal="center" vertical="center"/>
    </xf>
    <xf numFmtId="0" fontId="42" fillId="8" borderId="21" xfId="0" applyFont="1" applyFill="1" applyBorder="1" applyAlignment="1">
      <alignment horizontal="center" vertical="center" wrapText="1"/>
    </xf>
    <xf numFmtId="0" fontId="42" fillId="8" borderId="21" xfId="0" applyFont="1" applyFill="1" applyBorder="1" applyAlignment="1">
      <alignment horizontal="center" vertical="center"/>
    </xf>
    <xf numFmtId="0" fontId="42" fillId="8" borderId="20" xfId="0" applyFont="1" applyFill="1" applyBorder="1" applyAlignment="1">
      <alignment horizontal="center" vertical="center" wrapText="1"/>
    </xf>
    <xf numFmtId="0" fontId="42" fillId="8" borderId="0" xfId="0" applyFont="1" applyFill="1" applyBorder="1" applyAlignment="1">
      <alignment horizontal="left" vertical="center"/>
    </xf>
    <xf numFmtId="173" fontId="44" fillId="8" borderId="22" xfId="0" applyNumberFormat="1" applyFont="1" applyFill="1" applyBorder="1" applyAlignment="1">
      <alignment vertical="center"/>
    </xf>
    <xf numFmtId="171" fontId="42" fillId="8" borderId="0" xfId="0" applyNumberFormat="1" applyFont="1" applyFill="1" applyBorder="1" applyAlignment="1">
      <alignment vertical="center"/>
    </xf>
    <xf numFmtId="173" fontId="45" fillId="8" borderId="0" xfId="0" applyNumberFormat="1" applyFont="1" applyFill="1" applyBorder="1"/>
    <xf numFmtId="171" fontId="45" fillId="8" borderId="0" xfId="0" applyNumberFormat="1" applyFont="1" applyFill="1" applyBorder="1"/>
    <xf numFmtId="170" fontId="46" fillId="8" borderId="0" xfId="29" applyNumberFormat="1" applyFont="1" applyFill="1" applyBorder="1"/>
    <xf numFmtId="171" fontId="41" fillId="8" borderId="0" xfId="0" applyNumberFormat="1" applyFont="1" applyFill="1" applyBorder="1" applyAlignment="1">
      <alignment vertical="center"/>
    </xf>
    <xf numFmtId="0" fontId="47" fillId="8" borderId="0" xfId="0" applyFont="1" applyFill="1" applyBorder="1" applyAlignment="1">
      <alignment horizontal="left" vertical="center"/>
    </xf>
    <xf numFmtId="173" fontId="48" fillId="8" borderId="22" xfId="0" applyNumberFormat="1" applyFont="1" applyFill="1" applyBorder="1" applyAlignment="1">
      <alignment vertical="center"/>
    </xf>
    <xf numFmtId="171" fontId="47" fillId="8" borderId="0" xfId="0" applyNumberFormat="1" applyFont="1" applyFill="1" applyBorder="1" applyAlignment="1">
      <alignment vertical="center"/>
    </xf>
    <xf numFmtId="0" fontId="49" fillId="0" borderId="0" xfId="0" applyFont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40" fillId="2" borderId="17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2" fillId="8" borderId="19" xfId="0" applyFont="1" applyFill="1" applyBorder="1" applyAlignment="1">
      <alignment horizontal="center" vertical="center"/>
    </xf>
    <xf numFmtId="0" fontId="42" fillId="8" borderId="20" xfId="0" applyFont="1" applyFill="1" applyBorder="1" applyAlignment="1">
      <alignment horizontal="center" vertical="center"/>
    </xf>
    <xf numFmtId="0" fontId="42" fillId="8" borderId="19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</cellXfs>
  <cellStyles count="33">
    <cellStyle name="Euro" xfId="3"/>
    <cellStyle name="Euro 2" xfId="4"/>
    <cellStyle name="Euro 2 2" xfId="5"/>
    <cellStyle name="Hipervínculo" xfId="1" builtinId="8"/>
    <cellStyle name="Hipervínculo 2" xfId="32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2 2" xfId="31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Porcentaje de la Red Vial Existente Pavimentada, 2016 </a:t>
            </a:r>
          </a:p>
        </c:rich>
      </c:tx>
      <c:layout>
        <c:manualLayout>
          <c:xMode val="edge"/>
          <c:yMode val="edge"/>
          <c:x val="0.23518954591777624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025133392754"/>
          <c:y val="0.22534791666666668"/>
          <c:w val="0.87243822382900504"/>
          <c:h val="0.62205381944444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Centro!$U$31</c:f>
              <c:strCache>
                <c:ptCount val="1"/>
                <c:pt idx="0">
                  <c:v>Red Vial Nacional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Centro!$T$32:$T$39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Centro!$U$32:$U$39</c:f>
              <c:numCache>
                <c:formatCode>0%</c:formatCode>
                <c:ptCount val="8"/>
                <c:pt idx="0">
                  <c:v>0.6464911438050972</c:v>
                </c:pt>
                <c:pt idx="1">
                  <c:v>0.60515292228528272</c:v>
                </c:pt>
                <c:pt idx="2">
                  <c:v>0.91076350361723846</c:v>
                </c:pt>
                <c:pt idx="3">
                  <c:v>0.70433588175658102</c:v>
                </c:pt>
                <c:pt idx="4">
                  <c:v>0.42692511193140859</c:v>
                </c:pt>
                <c:pt idx="5">
                  <c:v>0.97540130413089476</c:v>
                </c:pt>
                <c:pt idx="6">
                  <c:v>0.57875088321840318</c:v>
                </c:pt>
                <c:pt idx="7">
                  <c:v>0.4654680859567551</c:v>
                </c:pt>
              </c:numCache>
            </c:numRef>
          </c:val>
        </c:ser>
        <c:ser>
          <c:idx val="1"/>
          <c:order val="1"/>
          <c:tx>
            <c:strRef>
              <c:f>Centro!$V$31</c:f>
              <c:strCache>
                <c:ptCount val="1"/>
                <c:pt idx="0">
                  <c:v>Red Vial Departamental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Centro!$T$32:$T$39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Centro!$V$32:$V$39</c:f>
              <c:numCache>
                <c:formatCode>0%</c:formatCode>
                <c:ptCount val="8"/>
                <c:pt idx="0">
                  <c:v>0.39616080886599381</c:v>
                </c:pt>
                <c:pt idx="1">
                  <c:v>7.104649971017501E-3</c:v>
                </c:pt>
                <c:pt idx="2">
                  <c:v>0.14284154589513645</c:v>
                </c:pt>
                <c:pt idx="3">
                  <c:v>1.0568331518196883E-2</c:v>
                </c:pt>
                <c:pt idx="4">
                  <c:v>2.1599324309215125E-2</c:v>
                </c:pt>
                <c:pt idx="5">
                  <c:v>6.5863814211876093E-2</c:v>
                </c:pt>
                <c:pt idx="6">
                  <c:v>8.1178366308921862E-2</c:v>
                </c:pt>
                <c:pt idx="7">
                  <c:v>5.6676012298198505E-2</c:v>
                </c:pt>
              </c:numCache>
            </c:numRef>
          </c:val>
        </c:ser>
        <c:ser>
          <c:idx val="2"/>
          <c:order val="2"/>
          <c:tx>
            <c:strRef>
              <c:f>Centro!$W$31</c:f>
              <c:strCache>
                <c:ptCount val="1"/>
                <c:pt idx="0">
                  <c:v>Red Vial Vecinal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429884134610773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6859768269221546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59768269221546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Centro!$T$32:$T$39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Centro!$W$32:$W$39</c:f>
              <c:numCache>
                <c:formatCode>0%</c:formatCode>
                <c:ptCount val="8"/>
                <c:pt idx="0">
                  <c:v>1.5005225253625383E-2</c:v>
                </c:pt>
                <c:pt idx="1">
                  <c:v>1.4483484305278143E-3</c:v>
                </c:pt>
                <c:pt idx="2">
                  <c:v>2.177633284299001E-3</c:v>
                </c:pt>
                <c:pt idx="3">
                  <c:v>1.3683235660780417E-4</c:v>
                </c:pt>
                <c:pt idx="4">
                  <c:v>7.4196662139492569E-4</c:v>
                </c:pt>
                <c:pt idx="5">
                  <c:v>4.0153101637012141E-2</c:v>
                </c:pt>
                <c:pt idx="6">
                  <c:v>2.3313896503472452E-2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94304"/>
        <c:axId val="72212480"/>
      </c:barChart>
      <c:catAx>
        <c:axId val="72194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212480"/>
        <c:crosses val="autoZero"/>
        <c:auto val="1"/>
        <c:lblAlgn val="ctr"/>
        <c:lblOffset val="100"/>
        <c:noMultiLvlLbl val="0"/>
      </c:catAx>
      <c:valAx>
        <c:axId val="72212480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19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537684322212713E-2"/>
          <c:y val="0.12021527777777778"/>
          <c:w val="0.86948702800111666"/>
          <c:h val="6.7242708333333345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(10,525.6 Km)</a:t>
            </a:r>
          </a:p>
        </c:rich>
      </c:tx>
      <c:layout>
        <c:manualLayout>
          <c:xMode val="edge"/>
          <c:yMode val="edge"/>
          <c:x val="0.25007796279960054"/>
          <c:y val="0.2469444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Centro!$T$9</c:f>
              <c:strCache>
                <c:ptCount val="1"/>
                <c:pt idx="0">
                  <c:v>RV Nacional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Centro!$T$10:$T$11</c:f>
              <c:numCache>
                <c:formatCode>#,##0.0</c:formatCode>
                <c:ptCount val="2"/>
                <c:pt idx="0">
                  <c:v>7037.6739999999991</c:v>
                </c:pt>
                <c:pt idx="1">
                  <c:v>3487.9410000000003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Departamental (9,366.2 Km)</a:t>
            </a:r>
          </a:p>
        </c:rich>
      </c:tx>
      <c:layout>
        <c:manualLayout>
          <c:xMode val="edge"/>
          <c:yMode val="edge"/>
          <c:x val="0.21298699191668455"/>
          <c:y val="0.264583333333333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Centro!$T$12</c:f>
              <c:strCache>
                <c:ptCount val="1"/>
                <c:pt idx="0">
                  <c:v>RV Departamental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Centro!$T$13:$T$14</c:f>
              <c:numCache>
                <c:formatCode>#,##0.0</c:formatCode>
                <c:ptCount val="2"/>
                <c:pt idx="0">
                  <c:v>945.98447299999998</c:v>
                </c:pt>
                <c:pt idx="1">
                  <c:v>8420.233736000002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(45,451.5 Km)</a:t>
            </a:r>
          </a:p>
        </c:rich>
      </c:tx>
      <c:layout>
        <c:manualLayout>
          <c:xMode val="edge"/>
          <c:yMode val="edge"/>
          <c:x val="0.25105885633189445"/>
          <c:y val="0.14973426100735646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Centro!$T$15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3.1002098178178082E-2"/>
                  <c:y val="1.160693670475322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4148271257916222E-2"/>
                  <c:y val="-7.6578741000983885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Centro!$S$16:$S$17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Centro!$T$16:$T$17</c:f>
              <c:numCache>
                <c:formatCode>#,##0.0</c:formatCode>
                <c:ptCount val="2"/>
                <c:pt idx="0">
                  <c:v>448.1819999999999</c:v>
                </c:pt>
                <c:pt idx="1">
                  <c:v>45003.33168574945</c:v>
                </c:pt>
              </c:numCache>
            </c:numRef>
          </c:val>
        </c:ser>
        <c:ser>
          <c:idx val="0"/>
          <c:order val="0"/>
          <c:tx>
            <c:strRef>
              <c:f>Centro!$T$15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Centro!$S$16:$S$17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Centro!$T$16:$T$17</c:f>
              <c:numCache>
                <c:formatCode>#,##0.0</c:formatCode>
                <c:ptCount val="2"/>
                <c:pt idx="0">
                  <c:v>448.1819999999999</c:v>
                </c:pt>
                <c:pt idx="1">
                  <c:v>45003.33168574945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1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1"/>
          <c:order val="1"/>
          <c:tx>
            <c:strRef>
              <c:f>Centro!$T$15</c:f>
              <c:strCache>
                <c:ptCount val="1"/>
                <c:pt idx="0">
                  <c:v>RV Vecinal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Centro!$S$16:$S$17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Centro!$T$16:$T$17</c:f>
              <c:numCache>
                <c:formatCode>#,##0.0</c:formatCode>
                <c:ptCount val="2"/>
                <c:pt idx="0">
                  <c:v>448.1819999999999</c:v>
                </c:pt>
                <c:pt idx="1">
                  <c:v>45003.33168574945</c:v>
                </c:pt>
              </c:numCache>
            </c:numRef>
          </c:val>
        </c:ser>
        <c:ser>
          <c:idx val="0"/>
          <c:order val="0"/>
          <c:tx>
            <c:strRef>
              <c:f>Centro!$T$15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Centro!$S$16:$S$17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Centro!$T$16:$T$17</c:f>
              <c:numCache>
                <c:formatCode>#,##0.0</c:formatCode>
                <c:ptCount val="2"/>
                <c:pt idx="0">
                  <c:v>448.1819999999999</c:v>
                </c:pt>
                <c:pt idx="1">
                  <c:v>45003.33168574945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ln>
          <a:noFill/>
        </a:ln>
      </c:spPr>
      <c:txPr>
        <a:bodyPr/>
        <a:lstStyle/>
        <a:p>
          <a:pPr>
            <a:defRPr sz="8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4.emf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273464</xdr:colOff>
      <xdr:row>27</xdr:row>
      <xdr:rowOff>165025</xdr:rowOff>
    </xdr:from>
    <xdr:to>
      <xdr:col>23</xdr:col>
      <xdr:colOff>61718</xdr:colOff>
      <xdr:row>42</xdr:row>
      <xdr:rowOff>187525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273780</xdr:colOff>
      <xdr:row>11</xdr:row>
      <xdr:rowOff>69956</xdr:rowOff>
    </xdr:from>
    <xdr:to>
      <xdr:col>20</xdr:col>
      <xdr:colOff>3457</xdr:colOff>
      <xdr:row>18</xdr:row>
      <xdr:rowOff>176456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918785</xdr:colOff>
      <xdr:row>11</xdr:row>
      <xdr:rowOff>69256</xdr:rowOff>
    </xdr:from>
    <xdr:to>
      <xdr:col>23</xdr:col>
      <xdr:colOff>56114</xdr:colOff>
      <xdr:row>18</xdr:row>
      <xdr:rowOff>175756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282762</xdr:colOff>
      <xdr:row>18</xdr:row>
      <xdr:rowOff>170702</xdr:rowOff>
    </xdr:from>
    <xdr:to>
      <xdr:col>20</xdr:col>
      <xdr:colOff>12439</xdr:colOff>
      <xdr:row>25</xdr:row>
      <xdr:rowOff>165143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10645</xdr:colOff>
      <xdr:row>18</xdr:row>
      <xdr:rowOff>164615</xdr:rowOff>
    </xdr:from>
    <xdr:to>
      <xdr:col>23</xdr:col>
      <xdr:colOff>55085</xdr:colOff>
      <xdr:row>25</xdr:row>
      <xdr:rowOff>159056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763681</xdr:colOff>
      <xdr:row>10</xdr:row>
      <xdr:rowOff>22551</xdr:rowOff>
    </xdr:from>
    <xdr:to>
      <xdr:col>22</xdr:col>
      <xdr:colOff>696447</xdr:colOff>
      <xdr:row>12</xdr:row>
      <xdr:rowOff>123825</xdr:rowOff>
    </xdr:to>
    <xdr:sp macro="" textlink="">
      <xdr:nvSpPr>
        <xdr:cNvPr id="16" name="15 CuadroTexto"/>
        <xdr:cNvSpPr txBox="1"/>
      </xdr:nvSpPr>
      <xdr:spPr>
        <a:xfrm>
          <a:off x="12555631" y="1927551"/>
          <a:ext cx="4647641" cy="482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Macro</a:t>
          </a:r>
          <a:r>
            <a:rPr lang="es-PE" sz="900" b="1" baseline="0">
              <a:latin typeface="Arial" panose="020B0604020202020204" pitchFamily="34" charset="0"/>
              <a:cs typeface="Arial" panose="020B0604020202020204" pitchFamily="34" charset="0"/>
            </a:rPr>
            <a:t> Región Centro:</a:t>
          </a:r>
        </a:p>
        <a:p>
          <a:pPr algn="ctr"/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Red Vial Existente del Sistema Nacional de Carreteras por tipo de Superficie,</a:t>
          </a:r>
          <a:r>
            <a:rPr lang="es-PE" sz="900" b="1" baseline="0">
              <a:latin typeface="Arial" panose="020B0604020202020204" pitchFamily="34" charset="0"/>
              <a:cs typeface="Arial" panose="020B0604020202020204" pitchFamily="34" charset="0"/>
            </a:rPr>
            <a:t> 2016</a:t>
          </a:r>
          <a:endParaRPr lang="es-PE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17</xdr:col>
      <xdr:colOff>266700</xdr:colOff>
      <xdr:row>10</xdr:row>
      <xdr:rowOff>38100</xdr:rowOff>
    </xdr:from>
    <xdr:to>
      <xdr:col>23</xdr:col>
      <xdr:colOff>47625</xdr:colOff>
      <xdr:row>25</xdr:row>
      <xdr:rowOff>180975</xdr:rowOff>
    </xdr:to>
    <xdr:pic>
      <xdr:nvPicPr>
        <xdr:cNvPr id="30" name="29 Image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943100"/>
          <a:ext cx="5400675" cy="3114675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0.00291</cdr:x>
      <cdr:y>0.93519</cdr:y>
    </cdr:from>
    <cdr:to>
      <cdr:x>0.9994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89" y="2693335"/>
          <a:ext cx="5372100" cy="18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0.64806</cdr:y>
    </cdr:from>
    <cdr:to>
      <cdr:x>0.99847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935727"/>
          <a:ext cx="2690765" cy="5081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D7" sqref="D7"/>
    </sheetView>
  </sheetViews>
  <sheetFormatPr baseColWidth="10" defaultColWidth="0" defaultRowHeight="15" customHeight="1" zeroHeight="1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/>
    <row r="2" spans="2:18" ht="15" customHeight="1"/>
    <row r="3" spans="2:18" ht="18" customHeight="1">
      <c r="B3" s="116" t="s">
        <v>13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2:18" ht="19.5" customHeight="1">
      <c r="B4" s="117" t="s">
        <v>203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5" customHeight="1">
      <c r="B5" s="118" t="s">
        <v>202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2:18" ht="15" customHeight="1">
      <c r="J6" s="4"/>
    </row>
    <row r="7" spans="2:18" ht="15" customHeight="1">
      <c r="J7" s="4"/>
    </row>
    <row r="8" spans="2:18" ht="15" customHeight="1"/>
    <row r="9" spans="2:18" ht="15" customHeight="1"/>
    <row r="10" spans="2:18" ht="15" customHeight="1"/>
    <row r="11" spans="2:18" ht="15" customHeight="1"/>
    <row r="12" spans="2:18" ht="15" customHeight="1"/>
    <row r="13" spans="2:18" ht="15" customHeight="1"/>
    <row r="14" spans="2:18" ht="15" customHeight="1"/>
    <row r="15" spans="2:18" ht="15" customHeight="1"/>
    <row r="16" spans="2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B5" sqref="B5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>
      <c r="B1" s="132" t="s">
        <v>211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1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+B47</f>
        <v>3. Infraestructura Portuaria</v>
      </c>
      <c r="L3" s="7"/>
      <c r="M3" s="5"/>
      <c r="N3" s="8"/>
      <c r="O3" s="8"/>
      <c r="P3" s="8"/>
    </row>
    <row r="4" spans="2:16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6">
      <c r="B8" s="13"/>
      <c r="C8" s="12"/>
      <c r="N8" s="12"/>
      <c r="P8" s="19"/>
    </row>
    <row r="9" spans="2:16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</row>
    <row r="10" spans="2:16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</row>
    <row r="11" spans="2:16">
      <c r="B11" s="13"/>
      <c r="E11" s="133" t="s">
        <v>25</v>
      </c>
      <c r="F11" s="128" t="s">
        <v>16</v>
      </c>
      <c r="G11" s="128"/>
      <c r="H11" s="128" t="s">
        <v>17</v>
      </c>
      <c r="I11" s="128"/>
      <c r="J11" s="128" t="s">
        <v>18</v>
      </c>
      <c r="K11" s="128"/>
      <c r="L11" s="128" t="s">
        <v>1</v>
      </c>
      <c r="M11" s="128"/>
      <c r="P11" s="19"/>
    </row>
    <row r="12" spans="2:16">
      <c r="B12" s="13"/>
      <c r="E12" s="133"/>
      <c r="F12" s="33" t="s">
        <v>26</v>
      </c>
      <c r="G12" s="36" t="s">
        <v>23</v>
      </c>
      <c r="H12" s="33" t="s">
        <v>26</v>
      </c>
      <c r="I12" s="36" t="s">
        <v>23</v>
      </c>
      <c r="J12" s="33" t="s">
        <v>26</v>
      </c>
      <c r="K12" s="36" t="s">
        <v>23</v>
      </c>
      <c r="L12" s="33" t="s">
        <v>26</v>
      </c>
      <c r="M12" s="36" t="s">
        <v>23</v>
      </c>
      <c r="P12" s="19"/>
    </row>
    <row r="13" spans="2:16">
      <c r="B13" s="13"/>
      <c r="E13" s="30" t="s">
        <v>19</v>
      </c>
      <c r="F13" s="47">
        <v>970.62600000000009</v>
      </c>
      <c r="G13" s="37">
        <f>+F13/F15</f>
        <v>0.57875088321840318</v>
      </c>
      <c r="H13" s="47">
        <v>67.679109999999966</v>
      </c>
      <c r="I13" s="37">
        <f>+H13/H15</f>
        <v>8.1178366308921862E-2</v>
      </c>
      <c r="J13" s="47">
        <v>219.42199999999994</v>
      </c>
      <c r="K13" s="37">
        <f>+J13/J15</f>
        <v>2.3313896503472452E-2</v>
      </c>
      <c r="L13" s="47">
        <f>+J13+H13+F13</f>
        <v>1257.72711</v>
      </c>
      <c r="M13" s="37">
        <f>+L13/L15</f>
        <v>0.10549230435126748</v>
      </c>
      <c r="P13" s="19"/>
    </row>
    <row r="14" spans="2:16">
      <c r="B14" s="13"/>
      <c r="E14" s="30" t="s">
        <v>20</v>
      </c>
      <c r="F14" s="47">
        <v>706.47900000000004</v>
      </c>
      <c r="G14" s="37">
        <f>+F14/F15</f>
        <v>0.42124911678159688</v>
      </c>
      <c r="H14" s="47">
        <v>766.02958700000033</v>
      </c>
      <c r="I14" s="37">
        <f>+H14/H15</f>
        <v>0.91882163369107817</v>
      </c>
      <c r="J14" s="47">
        <v>9192.2179619136368</v>
      </c>
      <c r="K14" s="37">
        <f>+J14/J15</f>
        <v>0.97668610349652751</v>
      </c>
      <c r="L14" s="47">
        <f>+J14+H14+F14</f>
        <v>10664.726548913637</v>
      </c>
      <c r="M14" s="37">
        <f>+L14/L15</f>
        <v>0.89450769564873256</v>
      </c>
      <c r="P14" s="19"/>
    </row>
    <row r="15" spans="2:16">
      <c r="B15" s="13"/>
      <c r="E15" s="31" t="s">
        <v>1</v>
      </c>
      <c r="F15" s="48">
        <f t="shared" ref="F15:K15" si="0">+F14+F13</f>
        <v>1677.105</v>
      </c>
      <c r="G15" s="38">
        <f t="shared" si="0"/>
        <v>1</v>
      </c>
      <c r="H15" s="48">
        <f t="shared" si="0"/>
        <v>833.70869700000026</v>
      </c>
      <c r="I15" s="38">
        <f t="shared" si="0"/>
        <v>1</v>
      </c>
      <c r="J15" s="48">
        <f t="shared" si="0"/>
        <v>9411.6399619136373</v>
      </c>
      <c r="K15" s="38">
        <f t="shared" si="0"/>
        <v>1</v>
      </c>
      <c r="L15" s="48">
        <f>+J15+H15+F15</f>
        <v>11922.453658913637</v>
      </c>
      <c r="M15" s="38">
        <f>+M14+M13</f>
        <v>1</v>
      </c>
      <c r="P15" s="19"/>
    </row>
    <row r="16" spans="2:16">
      <c r="B16" s="13"/>
      <c r="E16" s="43" t="s">
        <v>2</v>
      </c>
      <c r="F16" s="38">
        <f>+F15/L15</f>
        <v>0.1406677725894232</v>
      </c>
      <c r="G16" s="44"/>
      <c r="H16" s="38">
        <f>+H15/L15</f>
        <v>6.9927610611989335E-2</v>
      </c>
      <c r="I16" s="44"/>
      <c r="J16" s="38">
        <f>+J15/L15</f>
        <v>0.78940461679858753</v>
      </c>
      <c r="K16" s="44"/>
      <c r="L16" s="38">
        <f>+J16+H16+F16</f>
        <v>1</v>
      </c>
      <c r="M16" s="38"/>
      <c r="P16" s="19"/>
    </row>
    <row r="17" spans="2:16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</row>
    <row r="18" spans="2:16">
      <c r="B18" s="13"/>
      <c r="C18" s="29"/>
      <c r="D18" s="29"/>
      <c r="E18" s="29"/>
      <c r="P18" s="19"/>
    </row>
    <row r="19" spans="2:16">
      <c r="B19" s="13"/>
      <c r="C19" s="29"/>
      <c r="D19" s="29"/>
      <c r="P19" s="19"/>
    </row>
    <row r="20" spans="2:16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</row>
    <row r="21" spans="2:16" ht="24">
      <c r="B21" s="13"/>
      <c r="F21" s="42" t="s">
        <v>22</v>
      </c>
      <c r="G21" s="34" t="s">
        <v>19</v>
      </c>
      <c r="H21" s="39" t="s">
        <v>23</v>
      </c>
      <c r="I21" s="35" t="s">
        <v>20</v>
      </c>
      <c r="J21" s="39" t="s">
        <v>23</v>
      </c>
      <c r="K21" s="28" t="s">
        <v>1</v>
      </c>
      <c r="L21" s="39" t="s">
        <v>23</v>
      </c>
      <c r="P21" s="19"/>
    </row>
    <row r="22" spans="2:16">
      <c r="B22" s="13"/>
      <c r="F22" s="30" t="s">
        <v>16</v>
      </c>
      <c r="G22" s="49">
        <v>970.62600000000009</v>
      </c>
      <c r="H22" s="51">
        <f>+G22/G25</f>
        <v>0.77173020465464881</v>
      </c>
      <c r="I22" s="49">
        <v>706.47900000000004</v>
      </c>
      <c r="J22" s="51">
        <f>+I22/I25</f>
        <v>6.6244455191583465E-2</v>
      </c>
      <c r="K22" s="49">
        <f>+I22+G22</f>
        <v>1677.105</v>
      </c>
      <c r="L22" s="51">
        <f>+K22/K25</f>
        <v>0.1406677725894232</v>
      </c>
      <c r="P22" s="19"/>
    </row>
    <row r="23" spans="2:16">
      <c r="B23" s="13"/>
      <c r="F23" s="30" t="s">
        <v>17</v>
      </c>
      <c r="G23" s="49">
        <v>67.679109999999966</v>
      </c>
      <c r="H23" s="51">
        <f>+G23/G25</f>
        <v>5.3810647366899778E-2</v>
      </c>
      <c r="I23" s="49">
        <v>766.02958700000033</v>
      </c>
      <c r="J23" s="51">
        <f>+I23/I25</f>
        <v>7.182833835322594E-2</v>
      </c>
      <c r="K23" s="49">
        <f>+I23+G23</f>
        <v>833.70869700000026</v>
      </c>
      <c r="L23" s="51">
        <f>+K23/K25</f>
        <v>6.9927610611989335E-2</v>
      </c>
      <c r="P23" s="19"/>
    </row>
    <row r="24" spans="2:16" ht="15" customHeight="1">
      <c r="B24" s="13"/>
      <c r="F24" s="30" t="s">
        <v>18</v>
      </c>
      <c r="G24" s="49">
        <v>219.42199999999994</v>
      </c>
      <c r="H24" s="51">
        <f>+G24/G25</f>
        <v>0.17445914797845133</v>
      </c>
      <c r="I24" s="49">
        <v>9192.2179619136368</v>
      </c>
      <c r="J24" s="51">
        <f>+I24/I25</f>
        <v>0.86192720645519061</v>
      </c>
      <c r="K24" s="49">
        <f>+I24+G24</f>
        <v>9411.6399619136373</v>
      </c>
      <c r="L24" s="51">
        <f>+K24/K25</f>
        <v>0.78940461679858753</v>
      </c>
      <c r="P24" s="19"/>
    </row>
    <row r="25" spans="2:16">
      <c r="B25" s="13"/>
      <c r="F25" s="40" t="s">
        <v>1</v>
      </c>
      <c r="G25" s="50">
        <f t="shared" ref="G25:L25" si="1">SUM(G22:G24)</f>
        <v>1257.72711</v>
      </c>
      <c r="H25" s="52">
        <f t="shared" si="1"/>
        <v>0.99999999999999989</v>
      </c>
      <c r="I25" s="50">
        <f t="shared" si="1"/>
        <v>10664.726548913637</v>
      </c>
      <c r="J25" s="52">
        <f t="shared" si="1"/>
        <v>1</v>
      </c>
      <c r="K25" s="50">
        <f t="shared" si="1"/>
        <v>11922.453658913637</v>
      </c>
      <c r="L25" s="52">
        <f t="shared" si="1"/>
        <v>1</v>
      </c>
      <c r="P25" s="19"/>
    </row>
    <row r="26" spans="2:16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</row>
    <row r="27" spans="2:16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>
      <c r="B29" s="20" t="s">
        <v>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6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>
      <c r="B32" s="13"/>
      <c r="E32" s="121" t="s">
        <v>48</v>
      </c>
      <c r="F32" s="121"/>
      <c r="G32" s="121"/>
      <c r="H32" s="121"/>
      <c r="I32" s="121"/>
      <c r="J32" s="121"/>
      <c r="K32" s="121"/>
      <c r="L32" s="121"/>
      <c r="M32" s="121"/>
      <c r="N32" s="12"/>
      <c r="O32" s="12"/>
      <c r="P32" s="14"/>
    </row>
    <row r="33" spans="2:16">
      <c r="B33" s="13"/>
      <c r="E33" s="33" t="s">
        <v>51</v>
      </c>
      <c r="F33" s="33" t="s">
        <v>40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O33" s="12"/>
      <c r="P33" s="14"/>
    </row>
    <row r="34" spans="2:16">
      <c r="B34" s="13"/>
      <c r="E34" s="53" t="s">
        <v>119</v>
      </c>
      <c r="F34" s="53" t="s">
        <v>124</v>
      </c>
      <c r="G34" s="53" t="s">
        <v>125</v>
      </c>
      <c r="H34" s="53" t="s">
        <v>126</v>
      </c>
      <c r="I34" s="53" t="s">
        <v>32</v>
      </c>
      <c r="J34" s="53" t="s">
        <v>33</v>
      </c>
      <c r="K34" s="53" t="s">
        <v>84</v>
      </c>
      <c r="L34" s="53" t="s">
        <v>96</v>
      </c>
      <c r="M34" s="53" t="s">
        <v>84</v>
      </c>
      <c r="O34" s="12"/>
      <c r="P34" s="14"/>
    </row>
    <row r="35" spans="2:16">
      <c r="B35" s="13"/>
      <c r="E35" s="53" t="s">
        <v>120</v>
      </c>
      <c r="F35" s="53" t="s">
        <v>124</v>
      </c>
      <c r="G35" s="53" t="s">
        <v>125</v>
      </c>
      <c r="H35" s="53" t="s">
        <v>127</v>
      </c>
      <c r="I35" s="53" t="s">
        <v>83</v>
      </c>
      <c r="J35" s="53" t="s">
        <v>83</v>
      </c>
      <c r="K35" s="53" t="s">
        <v>84</v>
      </c>
      <c r="L35" s="53" t="s">
        <v>85</v>
      </c>
      <c r="M35" s="53" t="s">
        <v>84</v>
      </c>
      <c r="O35" s="12"/>
      <c r="P35" s="14"/>
    </row>
    <row r="36" spans="2:16">
      <c r="B36" s="13"/>
      <c r="E36" s="53" t="s">
        <v>121</v>
      </c>
      <c r="F36" s="53" t="s">
        <v>121</v>
      </c>
      <c r="G36" s="53" t="s">
        <v>128</v>
      </c>
      <c r="H36" s="53" t="s">
        <v>31</v>
      </c>
      <c r="I36" s="53" t="s">
        <v>32</v>
      </c>
      <c r="J36" s="53" t="s">
        <v>33</v>
      </c>
      <c r="K36" s="53" t="s">
        <v>16</v>
      </c>
      <c r="L36" s="53" t="s">
        <v>35</v>
      </c>
      <c r="M36" s="53" t="s">
        <v>16</v>
      </c>
      <c r="O36" s="12"/>
      <c r="P36" s="14"/>
    </row>
    <row r="37" spans="2:16">
      <c r="B37" s="13"/>
      <c r="E37" s="53" t="s">
        <v>122</v>
      </c>
      <c r="F37" s="53" t="s">
        <v>124</v>
      </c>
      <c r="G37" s="53" t="s">
        <v>124</v>
      </c>
      <c r="H37" s="53" t="s">
        <v>129</v>
      </c>
      <c r="I37" s="53" t="s">
        <v>83</v>
      </c>
      <c r="J37" s="53" t="s">
        <v>83</v>
      </c>
      <c r="K37" s="53" t="s">
        <v>84</v>
      </c>
      <c r="L37" s="53" t="s">
        <v>96</v>
      </c>
      <c r="M37" s="53" t="s">
        <v>84</v>
      </c>
      <c r="O37" s="12"/>
      <c r="P37" s="14"/>
    </row>
    <row r="38" spans="2:16">
      <c r="B38" s="13"/>
      <c r="E38" s="53" t="s">
        <v>123</v>
      </c>
      <c r="F38" s="53" t="s">
        <v>124</v>
      </c>
      <c r="G38" s="53" t="s">
        <v>130</v>
      </c>
      <c r="H38" s="53" t="s">
        <v>31</v>
      </c>
      <c r="I38" s="53" t="s">
        <v>32</v>
      </c>
      <c r="J38" s="53" t="s">
        <v>33</v>
      </c>
      <c r="K38" s="53" t="s">
        <v>34</v>
      </c>
      <c r="L38" s="53" t="s">
        <v>96</v>
      </c>
      <c r="M38" s="53" t="s">
        <v>34</v>
      </c>
      <c r="O38" s="12"/>
      <c r="P38" s="14"/>
    </row>
    <row r="39" spans="2:16">
      <c r="B39" s="13"/>
      <c r="E39" s="120" t="s">
        <v>52</v>
      </c>
      <c r="F39" s="120"/>
      <c r="G39" s="120"/>
      <c r="H39" s="120"/>
      <c r="I39" s="120"/>
      <c r="J39" s="120"/>
      <c r="K39" s="120"/>
      <c r="L39" s="120"/>
      <c r="M39" s="120"/>
      <c r="O39" s="12"/>
      <c r="P39" s="14"/>
    </row>
    <row r="40" spans="2:16">
      <c r="B40" s="13"/>
      <c r="C40" s="12"/>
      <c r="D40" s="12"/>
      <c r="O40" s="12"/>
      <c r="P40" s="14"/>
    </row>
    <row r="41" spans="2:16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</row>
    <row r="43" spans="2:16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</row>
    <row r="47" spans="2:16">
      <c r="B47" s="20" t="s">
        <v>53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  <row r="48" spans="2:16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>
      <c r="B50" s="13"/>
      <c r="C50" s="12"/>
      <c r="D50" s="12"/>
      <c r="E50" s="12"/>
      <c r="F50" s="121" t="s">
        <v>77</v>
      </c>
      <c r="G50" s="121"/>
      <c r="H50" s="121"/>
      <c r="I50" s="121"/>
      <c r="J50" s="121"/>
      <c r="K50" s="121"/>
      <c r="L50" s="121"/>
      <c r="M50" s="12"/>
      <c r="N50" s="12"/>
      <c r="O50" s="12"/>
      <c r="P50" s="14"/>
    </row>
    <row r="51" spans="2:16">
      <c r="B51" s="13"/>
      <c r="C51" s="12"/>
      <c r="D51" s="12"/>
      <c r="E51" s="12"/>
      <c r="F51" s="45" t="s">
        <v>63</v>
      </c>
      <c r="G51" s="134" t="s">
        <v>51</v>
      </c>
      <c r="H51" s="134"/>
      <c r="I51" s="45" t="s">
        <v>42</v>
      </c>
      <c r="J51" s="45" t="s">
        <v>64</v>
      </c>
      <c r="K51" s="45" t="s">
        <v>65</v>
      </c>
      <c r="L51" s="45" t="s">
        <v>66</v>
      </c>
      <c r="M51" s="12"/>
      <c r="N51" s="12"/>
      <c r="O51" s="12"/>
      <c r="P51" s="14"/>
    </row>
    <row r="52" spans="2:16">
      <c r="B52" s="13"/>
      <c r="C52" s="12"/>
      <c r="D52" s="12"/>
      <c r="E52" s="12"/>
      <c r="F52" s="120" t="s">
        <v>76</v>
      </c>
      <c r="G52" s="120"/>
      <c r="H52" s="120"/>
      <c r="I52" s="120"/>
      <c r="J52" s="120"/>
      <c r="K52" s="120"/>
      <c r="L52" s="120"/>
      <c r="M52" s="23"/>
      <c r="N52" s="23"/>
      <c r="O52" s="12"/>
      <c r="P52" s="14"/>
    </row>
    <row r="53" spans="2:16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4"/>
    </row>
    <row r="54" spans="2:16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4"/>
    </row>
    <row r="55" spans="2:16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4"/>
    </row>
    <row r="56" spans="2:16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</row>
  </sheetData>
  <mergeCells count="15">
    <mergeCell ref="F52:L52"/>
    <mergeCell ref="G51:H51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9:M39"/>
    <mergeCell ref="F50:L5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B5" sqref="B5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>
      <c r="B1" s="132" t="s">
        <v>212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1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+B44</f>
        <v>3. Infraestructura Portuaria</v>
      </c>
      <c r="L3" s="7"/>
      <c r="M3" s="5"/>
      <c r="N3" s="8"/>
      <c r="O3" s="8"/>
      <c r="P3" s="8"/>
    </row>
    <row r="4" spans="2:16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6">
      <c r="B8" s="13"/>
      <c r="C8" s="12"/>
      <c r="N8" s="12"/>
      <c r="P8" s="19"/>
    </row>
    <row r="9" spans="2:16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</row>
    <row r="10" spans="2:16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</row>
    <row r="11" spans="2:16">
      <c r="B11" s="13"/>
      <c r="E11" s="133" t="s">
        <v>25</v>
      </c>
      <c r="F11" s="128" t="s">
        <v>16</v>
      </c>
      <c r="G11" s="128"/>
      <c r="H11" s="128" t="s">
        <v>17</v>
      </c>
      <c r="I11" s="128"/>
      <c r="J11" s="128" t="s">
        <v>18</v>
      </c>
      <c r="K11" s="128"/>
      <c r="L11" s="128" t="s">
        <v>1</v>
      </c>
      <c r="M11" s="128"/>
      <c r="P11" s="19"/>
    </row>
    <row r="12" spans="2:16">
      <c r="B12" s="13"/>
      <c r="E12" s="133"/>
      <c r="F12" s="33" t="s">
        <v>26</v>
      </c>
      <c r="G12" s="36" t="s">
        <v>23</v>
      </c>
      <c r="H12" s="33" t="s">
        <v>26</v>
      </c>
      <c r="I12" s="36" t="s">
        <v>23</v>
      </c>
      <c r="J12" s="33" t="s">
        <v>26</v>
      </c>
      <c r="K12" s="36" t="s">
        <v>23</v>
      </c>
      <c r="L12" s="33" t="s">
        <v>26</v>
      </c>
      <c r="M12" s="36" t="s">
        <v>23</v>
      </c>
      <c r="P12" s="19"/>
    </row>
    <row r="13" spans="2:16">
      <c r="B13" s="13"/>
      <c r="E13" s="30" t="s">
        <v>19</v>
      </c>
      <c r="F13" s="47">
        <v>279.50799999999992</v>
      </c>
      <c r="G13" s="37">
        <f>+F13/F15</f>
        <v>0.4654680859567551</v>
      </c>
      <c r="H13" s="47">
        <v>34.434956</v>
      </c>
      <c r="I13" s="37">
        <f>+H13/H15</f>
        <v>5.6676012298198505E-2</v>
      </c>
      <c r="J13" s="47">
        <v>0</v>
      </c>
      <c r="K13" s="37">
        <f>+J13/J15</f>
        <v>0</v>
      </c>
      <c r="L13" s="47">
        <f>+J13+H13+F13</f>
        <v>313.94295599999992</v>
      </c>
      <c r="M13" s="37">
        <f>+L13/L15</f>
        <v>9.5263300668275416E-2</v>
      </c>
      <c r="P13" s="19"/>
    </row>
    <row r="14" spans="2:16">
      <c r="B14" s="13"/>
      <c r="E14" s="30" t="s">
        <v>20</v>
      </c>
      <c r="F14" s="47">
        <v>320.98</v>
      </c>
      <c r="G14" s="37">
        <f>+F14/F15</f>
        <v>0.53453191404324496</v>
      </c>
      <c r="H14" s="47">
        <v>573.14053500000011</v>
      </c>
      <c r="I14" s="37">
        <f>+H14/H15</f>
        <v>0.94332398770180159</v>
      </c>
      <c r="J14" s="47">
        <v>2087.4653621646398</v>
      </c>
      <c r="K14" s="37">
        <f>+J14/J15</f>
        <v>1</v>
      </c>
      <c r="L14" s="47">
        <f>+J14+H14+F14</f>
        <v>2981.5858971646398</v>
      </c>
      <c r="M14" s="37">
        <f>+L14/L15</f>
        <v>0.90473669933172463</v>
      </c>
      <c r="P14" s="19"/>
    </row>
    <row r="15" spans="2:16">
      <c r="B15" s="13"/>
      <c r="E15" s="31" t="s">
        <v>1</v>
      </c>
      <c r="F15" s="48">
        <f t="shared" ref="F15:K15" si="0">+F14+F13</f>
        <v>600.48799999999994</v>
      </c>
      <c r="G15" s="38">
        <f t="shared" si="0"/>
        <v>1</v>
      </c>
      <c r="H15" s="48">
        <f t="shared" si="0"/>
        <v>607.57549100000006</v>
      </c>
      <c r="I15" s="38">
        <f t="shared" si="0"/>
        <v>1</v>
      </c>
      <c r="J15" s="48">
        <f t="shared" si="0"/>
        <v>2087.4653621646398</v>
      </c>
      <c r="K15" s="38">
        <f t="shared" si="0"/>
        <v>1</v>
      </c>
      <c r="L15" s="48">
        <f>+J15+H15+F15</f>
        <v>3295.5288531646397</v>
      </c>
      <c r="M15" s="38">
        <f>+M14+M13</f>
        <v>1</v>
      </c>
      <c r="P15" s="19"/>
    </row>
    <row r="16" spans="2:16">
      <c r="B16" s="13"/>
      <c r="E16" s="43" t="s">
        <v>2</v>
      </c>
      <c r="F16" s="38">
        <f>+F15/L15</f>
        <v>0.18221293963891763</v>
      </c>
      <c r="G16" s="44"/>
      <c r="H16" s="38">
        <f>+H15/L15</f>
        <v>0.18436357806928491</v>
      </c>
      <c r="I16" s="44"/>
      <c r="J16" s="38">
        <f>+J15/L15</f>
        <v>0.63342348229179746</v>
      </c>
      <c r="K16" s="44"/>
      <c r="L16" s="38">
        <f>+J16+H16+F16</f>
        <v>1</v>
      </c>
      <c r="M16" s="38"/>
      <c r="P16" s="19"/>
    </row>
    <row r="17" spans="2:16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</row>
    <row r="18" spans="2:16">
      <c r="B18" s="13"/>
      <c r="C18" s="29"/>
      <c r="D18" s="29"/>
      <c r="E18" s="29"/>
      <c r="P18" s="19"/>
    </row>
    <row r="19" spans="2:16">
      <c r="B19" s="13"/>
      <c r="C19" s="29"/>
      <c r="D19" s="29"/>
      <c r="P19" s="19"/>
    </row>
    <row r="20" spans="2:16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</row>
    <row r="21" spans="2:16" ht="24">
      <c r="B21" s="13"/>
      <c r="F21" s="42" t="s">
        <v>22</v>
      </c>
      <c r="G21" s="34" t="s">
        <v>19</v>
      </c>
      <c r="H21" s="39" t="s">
        <v>23</v>
      </c>
      <c r="I21" s="35" t="s">
        <v>20</v>
      </c>
      <c r="J21" s="39" t="s">
        <v>23</v>
      </c>
      <c r="K21" s="28" t="s">
        <v>1</v>
      </c>
      <c r="L21" s="39" t="s">
        <v>23</v>
      </c>
      <c r="P21" s="19"/>
    </row>
    <row r="22" spans="2:16">
      <c r="B22" s="13"/>
      <c r="F22" s="30" t="s">
        <v>16</v>
      </c>
      <c r="G22" s="49">
        <v>279.50799999999992</v>
      </c>
      <c r="H22" s="51">
        <f>+G22/G25</f>
        <v>0.89031460861953526</v>
      </c>
      <c r="I22" s="49">
        <v>320.98</v>
      </c>
      <c r="J22" s="51">
        <f>+I22/I25</f>
        <v>0.10765411799983297</v>
      </c>
      <c r="K22" s="49">
        <f>+I22+G22</f>
        <v>600.48799999999994</v>
      </c>
      <c r="L22" s="51">
        <f>+K22/K25</f>
        <v>0.18221293963891763</v>
      </c>
      <c r="P22" s="19"/>
    </row>
    <row r="23" spans="2:16">
      <c r="B23" s="13"/>
      <c r="F23" s="30" t="s">
        <v>17</v>
      </c>
      <c r="G23" s="49">
        <v>34.434956</v>
      </c>
      <c r="H23" s="51">
        <f>+G23/G25</f>
        <v>0.10968539138046469</v>
      </c>
      <c r="I23" s="49">
        <v>573.14053500000011</v>
      </c>
      <c r="J23" s="51">
        <f>+I23/I25</f>
        <v>0.19222673931515177</v>
      </c>
      <c r="K23" s="49">
        <f>+I23+G23</f>
        <v>607.57549100000006</v>
      </c>
      <c r="L23" s="51">
        <f>+K23/K25</f>
        <v>0.18436357806928491</v>
      </c>
      <c r="P23" s="19"/>
    </row>
    <row r="24" spans="2:16" ht="15" customHeight="1">
      <c r="B24" s="13"/>
      <c r="F24" s="30" t="s">
        <v>18</v>
      </c>
      <c r="G24" s="49">
        <v>0</v>
      </c>
      <c r="H24" s="51">
        <f>+G24/G25</f>
        <v>0</v>
      </c>
      <c r="I24" s="49">
        <v>2087.4653621646398</v>
      </c>
      <c r="J24" s="51">
        <f>+I24/I25</f>
        <v>0.70011914268501529</v>
      </c>
      <c r="K24" s="49">
        <f>+I24+G24</f>
        <v>2087.4653621646398</v>
      </c>
      <c r="L24" s="51">
        <f>+K24/K25</f>
        <v>0.63342348229179746</v>
      </c>
      <c r="P24" s="19"/>
    </row>
    <row r="25" spans="2:16">
      <c r="B25" s="13"/>
      <c r="F25" s="40" t="s">
        <v>1</v>
      </c>
      <c r="G25" s="50">
        <f t="shared" ref="G25:L25" si="1">SUM(G22:G24)</f>
        <v>313.94295599999992</v>
      </c>
      <c r="H25" s="52">
        <f t="shared" si="1"/>
        <v>1</v>
      </c>
      <c r="I25" s="50">
        <f t="shared" si="1"/>
        <v>2981.5858971646398</v>
      </c>
      <c r="J25" s="52">
        <f t="shared" si="1"/>
        <v>1</v>
      </c>
      <c r="K25" s="50">
        <f t="shared" si="1"/>
        <v>3295.5288531646397</v>
      </c>
      <c r="L25" s="52">
        <f t="shared" si="1"/>
        <v>1</v>
      </c>
      <c r="P25" s="19"/>
    </row>
    <row r="26" spans="2:16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</row>
    <row r="27" spans="2:16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>
      <c r="B29" s="20" t="s">
        <v>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6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>
      <c r="B32" s="13"/>
      <c r="E32" s="121" t="s">
        <v>48</v>
      </c>
      <c r="F32" s="121"/>
      <c r="G32" s="121"/>
      <c r="H32" s="121"/>
      <c r="I32" s="121"/>
      <c r="J32" s="121"/>
      <c r="K32" s="121"/>
      <c r="L32" s="121"/>
      <c r="M32" s="121"/>
      <c r="N32" s="12"/>
      <c r="O32" s="12"/>
      <c r="P32" s="14"/>
    </row>
    <row r="33" spans="2:16">
      <c r="B33" s="13"/>
      <c r="E33" s="33" t="s">
        <v>51</v>
      </c>
      <c r="F33" s="33" t="s">
        <v>40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O33" s="12"/>
      <c r="P33" s="14"/>
    </row>
    <row r="34" spans="2:16">
      <c r="B34" s="13"/>
      <c r="E34" s="53" t="s">
        <v>131</v>
      </c>
      <c r="F34" s="53" t="s">
        <v>133</v>
      </c>
      <c r="G34" s="53" t="s">
        <v>134</v>
      </c>
      <c r="H34" s="53" t="s">
        <v>135</v>
      </c>
      <c r="I34" s="53" t="s">
        <v>32</v>
      </c>
      <c r="J34" s="53" t="s">
        <v>33</v>
      </c>
      <c r="K34" s="53" t="s">
        <v>136</v>
      </c>
      <c r="L34" s="53" t="s">
        <v>96</v>
      </c>
      <c r="M34" s="53" t="s">
        <v>84</v>
      </c>
      <c r="O34" s="12"/>
      <c r="P34" s="14"/>
    </row>
    <row r="35" spans="2:16">
      <c r="B35" s="13"/>
      <c r="E35" s="53" t="s">
        <v>132</v>
      </c>
      <c r="F35" s="53" t="s">
        <v>12</v>
      </c>
      <c r="G35" s="53" t="s">
        <v>132</v>
      </c>
      <c r="H35" s="53" t="s">
        <v>137</v>
      </c>
      <c r="I35" s="53" t="s">
        <v>32</v>
      </c>
      <c r="J35" s="53" t="s">
        <v>33</v>
      </c>
      <c r="K35" s="53" t="s">
        <v>136</v>
      </c>
      <c r="L35" s="53" t="s">
        <v>96</v>
      </c>
      <c r="M35" s="53" t="s">
        <v>84</v>
      </c>
      <c r="O35" s="12"/>
      <c r="P35" s="14"/>
    </row>
    <row r="36" spans="2:16">
      <c r="B36" s="13"/>
      <c r="E36" s="120" t="s">
        <v>52</v>
      </c>
      <c r="F36" s="120"/>
      <c r="G36" s="120"/>
      <c r="H36" s="120"/>
      <c r="I36" s="120"/>
      <c r="J36" s="120"/>
      <c r="K36" s="120"/>
      <c r="L36" s="120"/>
      <c r="M36" s="120"/>
      <c r="O36" s="12"/>
      <c r="P36" s="14"/>
    </row>
    <row r="37" spans="2:16">
      <c r="B37" s="13"/>
      <c r="C37" s="12"/>
      <c r="D37" s="12"/>
      <c r="O37" s="12"/>
      <c r="P37" s="14"/>
    </row>
    <row r="38" spans="2:16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>
      <c r="B44" s="20" t="s">
        <v>53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2:16">
      <c r="B47" s="13"/>
      <c r="C47" s="12"/>
      <c r="D47" s="12"/>
      <c r="E47" s="12"/>
      <c r="F47" s="121" t="s">
        <v>77</v>
      </c>
      <c r="G47" s="121"/>
      <c r="H47" s="121"/>
      <c r="I47" s="121"/>
      <c r="J47" s="121"/>
      <c r="K47" s="121"/>
      <c r="L47" s="121"/>
      <c r="M47" s="12"/>
      <c r="N47" s="12"/>
      <c r="O47" s="12"/>
      <c r="P47" s="14"/>
    </row>
    <row r="48" spans="2:16">
      <c r="B48" s="13"/>
      <c r="C48" s="12"/>
      <c r="D48" s="12"/>
      <c r="E48" s="12"/>
      <c r="F48" s="45" t="s">
        <v>63</v>
      </c>
      <c r="G48" s="134" t="s">
        <v>51</v>
      </c>
      <c r="H48" s="134"/>
      <c r="I48" s="45" t="s">
        <v>42</v>
      </c>
      <c r="J48" s="45" t="s">
        <v>64</v>
      </c>
      <c r="K48" s="45" t="s">
        <v>65</v>
      </c>
      <c r="L48" s="45" t="s">
        <v>66</v>
      </c>
      <c r="M48" s="12"/>
      <c r="N48" s="12"/>
      <c r="O48" s="12"/>
      <c r="P48" s="14"/>
    </row>
    <row r="49" spans="2:16">
      <c r="B49" s="13"/>
      <c r="C49" s="12"/>
      <c r="D49" s="12"/>
      <c r="E49" s="12"/>
      <c r="F49" s="120" t="s">
        <v>76</v>
      </c>
      <c r="G49" s="120"/>
      <c r="H49" s="120"/>
      <c r="I49" s="120"/>
      <c r="J49" s="120"/>
      <c r="K49" s="120"/>
      <c r="L49" s="120"/>
      <c r="M49" s="23"/>
      <c r="N49" s="23"/>
      <c r="O49" s="12"/>
      <c r="P49" s="14"/>
    </row>
    <row r="50" spans="2:16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</row>
  </sheetData>
  <mergeCells count="15">
    <mergeCell ref="F49:L49"/>
    <mergeCell ref="G48:H48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6:M36"/>
    <mergeCell ref="F47:L4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C21" sqref="C21"/>
    </sheetView>
  </sheetViews>
  <sheetFormatPr baseColWidth="10" defaultRowHeight="12.75"/>
  <cols>
    <col min="1" max="1" width="11.42578125" style="79"/>
    <col min="2" max="2" width="16.140625" style="79" customWidth="1"/>
    <col min="3" max="3" width="43.7109375" style="79" customWidth="1"/>
    <col min="4" max="10" width="8.85546875" style="79" customWidth="1"/>
    <col min="11" max="16384" width="11.42578125" style="79"/>
  </cols>
  <sheetData>
    <row r="1" spans="1:10" ht="15" customHeight="1">
      <c r="A1" s="78"/>
    </row>
    <row r="2" spans="1:10" ht="28.5" customHeight="1">
      <c r="B2" s="140" t="s">
        <v>159</v>
      </c>
      <c r="C2" s="140"/>
      <c r="D2" s="140"/>
      <c r="E2" s="140"/>
      <c r="F2" s="140"/>
      <c r="G2" s="140"/>
      <c r="H2" s="140"/>
      <c r="I2" s="140"/>
      <c r="J2" s="140"/>
    </row>
    <row r="3" spans="1:10" ht="15" customHeight="1" thickBot="1"/>
    <row r="4" spans="1:10" ht="15" customHeight="1" thickTop="1" thickBot="1">
      <c r="B4" s="141" t="s">
        <v>160</v>
      </c>
      <c r="C4" s="143" t="s">
        <v>161</v>
      </c>
      <c r="D4" s="143" t="s">
        <v>162</v>
      </c>
      <c r="E4" s="143"/>
      <c r="F4" s="143"/>
      <c r="G4" s="143"/>
      <c r="H4" s="143"/>
      <c r="I4" s="143"/>
      <c r="J4" s="143"/>
    </row>
    <row r="5" spans="1:10" ht="15" customHeight="1" thickBot="1">
      <c r="B5" s="142"/>
      <c r="C5" s="142"/>
      <c r="D5" s="80">
        <v>2010</v>
      </c>
      <c r="E5" s="80">
        <v>2011</v>
      </c>
      <c r="F5" s="80">
        <v>2012</v>
      </c>
      <c r="G5" s="80">
        <v>2013</v>
      </c>
      <c r="H5" s="80">
        <v>2014</v>
      </c>
      <c r="I5" s="80">
        <v>2015</v>
      </c>
      <c r="J5" s="80">
        <v>2016</v>
      </c>
    </row>
    <row r="6" spans="1:10" ht="15" customHeight="1" thickTop="1">
      <c r="C6" s="81" t="s">
        <v>1</v>
      </c>
      <c r="D6" s="82">
        <f>+D7+D9+D14+D16</f>
        <v>639.19999999999993</v>
      </c>
      <c r="E6" s="82">
        <f t="shared" ref="E6:J6" si="0">+E7+E9+E14+E16</f>
        <v>639.19999999999993</v>
      </c>
      <c r="F6" s="82">
        <f t="shared" si="0"/>
        <v>639.19999999999993</v>
      </c>
      <c r="G6" s="82">
        <f t="shared" si="0"/>
        <v>639.19999999999993</v>
      </c>
      <c r="H6" s="82">
        <f t="shared" si="0"/>
        <v>639.19999999999993</v>
      </c>
      <c r="I6" s="82">
        <f t="shared" si="0"/>
        <v>639.19999999999993</v>
      </c>
      <c r="J6" s="82">
        <f t="shared" si="0"/>
        <v>639.19999999999993</v>
      </c>
    </row>
    <row r="7" spans="1:10" ht="15" customHeight="1">
      <c r="B7" s="144" t="s">
        <v>163</v>
      </c>
      <c r="C7" s="83" t="s">
        <v>164</v>
      </c>
      <c r="D7" s="84">
        <f>SUM(D8)</f>
        <v>128.69999999999999</v>
      </c>
      <c r="E7" s="84">
        <f t="shared" ref="E7:J7" si="1">SUM(E8)</f>
        <v>128.69999999999999</v>
      </c>
      <c r="F7" s="84">
        <f t="shared" si="1"/>
        <v>128.69999999999999</v>
      </c>
      <c r="G7" s="84">
        <f t="shared" si="1"/>
        <v>128.69999999999999</v>
      </c>
      <c r="H7" s="84">
        <f t="shared" si="1"/>
        <v>128.69999999999999</v>
      </c>
      <c r="I7" s="84">
        <f t="shared" si="1"/>
        <v>128.69999999999999</v>
      </c>
      <c r="J7" s="84">
        <f t="shared" si="1"/>
        <v>128.69999999999999</v>
      </c>
    </row>
    <row r="8" spans="1:10" ht="15" customHeight="1">
      <c r="B8" s="145"/>
      <c r="C8" s="85" t="s">
        <v>165</v>
      </c>
      <c r="D8" s="86">
        <v>128.69999999999999</v>
      </c>
      <c r="E8" s="86">
        <v>128.69999999999999</v>
      </c>
      <c r="F8" s="86">
        <v>128.69999999999999</v>
      </c>
      <c r="G8" s="86">
        <v>128.69999999999999</v>
      </c>
      <c r="H8" s="86">
        <v>128.69999999999999</v>
      </c>
      <c r="I8" s="86">
        <v>128.69999999999999</v>
      </c>
      <c r="J8" s="86">
        <v>128.69999999999999</v>
      </c>
    </row>
    <row r="9" spans="1:10" ht="15" customHeight="1">
      <c r="B9" s="146" t="s">
        <v>166</v>
      </c>
      <c r="C9" s="83" t="s">
        <v>167</v>
      </c>
      <c r="D9" s="84">
        <f>SUM(D10+D11+D12+D13)</f>
        <v>489.6</v>
      </c>
      <c r="E9" s="84">
        <f t="shared" ref="E9:J9" si="2">SUM(E10+E11+E12+E13)</f>
        <v>489.6</v>
      </c>
      <c r="F9" s="84">
        <f t="shared" si="2"/>
        <v>489.6</v>
      </c>
      <c r="G9" s="84">
        <f t="shared" si="2"/>
        <v>489.6</v>
      </c>
      <c r="H9" s="84">
        <f t="shared" si="2"/>
        <v>489.6</v>
      </c>
      <c r="I9" s="84">
        <f t="shared" si="2"/>
        <v>489.6</v>
      </c>
      <c r="J9" s="84">
        <f t="shared" si="2"/>
        <v>489.6</v>
      </c>
    </row>
    <row r="10" spans="1:10" ht="15" customHeight="1">
      <c r="B10" s="146"/>
      <c r="C10" s="87" t="s">
        <v>168</v>
      </c>
      <c r="D10" s="88">
        <v>222</v>
      </c>
      <c r="E10" s="88">
        <v>222</v>
      </c>
      <c r="F10" s="88">
        <v>222</v>
      </c>
      <c r="G10" s="88">
        <v>222</v>
      </c>
      <c r="H10" s="88">
        <v>222</v>
      </c>
      <c r="I10" s="88">
        <v>222</v>
      </c>
      <c r="J10" s="88">
        <v>222</v>
      </c>
    </row>
    <row r="11" spans="1:10" ht="15" customHeight="1">
      <c r="B11" s="146"/>
      <c r="C11" s="87" t="s">
        <v>169</v>
      </c>
      <c r="D11" s="88">
        <v>124</v>
      </c>
      <c r="E11" s="88">
        <v>124</v>
      </c>
      <c r="F11" s="88">
        <v>124</v>
      </c>
      <c r="G11" s="88">
        <v>124</v>
      </c>
      <c r="H11" s="88">
        <v>124</v>
      </c>
      <c r="I11" s="88">
        <v>124</v>
      </c>
      <c r="J11" s="88">
        <v>124</v>
      </c>
    </row>
    <row r="12" spans="1:10" ht="15" customHeight="1">
      <c r="B12" s="146"/>
      <c r="C12" s="87" t="s">
        <v>170</v>
      </c>
      <c r="D12" s="88">
        <v>132</v>
      </c>
      <c r="E12" s="88">
        <v>132</v>
      </c>
      <c r="F12" s="88">
        <v>132</v>
      </c>
      <c r="G12" s="88">
        <v>132</v>
      </c>
      <c r="H12" s="88">
        <v>132</v>
      </c>
      <c r="I12" s="88">
        <v>132</v>
      </c>
      <c r="J12" s="88">
        <v>132</v>
      </c>
    </row>
    <row r="13" spans="1:10" ht="15" customHeight="1">
      <c r="B13" s="146"/>
      <c r="C13" s="87" t="s">
        <v>171</v>
      </c>
      <c r="D13" s="88">
        <v>11.6</v>
      </c>
      <c r="E13" s="88">
        <v>11.6</v>
      </c>
      <c r="F13" s="88">
        <v>11.6</v>
      </c>
      <c r="G13" s="88">
        <v>11.6</v>
      </c>
      <c r="H13" s="88">
        <v>11.6</v>
      </c>
      <c r="I13" s="88">
        <v>11.6</v>
      </c>
      <c r="J13" s="88">
        <v>11.6</v>
      </c>
    </row>
    <row r="14" spans="1:10" ht="15" customHeight="1">
      <c r="B14" s="137" t="s">
        <v>83</v>
      </c>
      <c r="C14" s="89" t="s">
        <v>172</v>
      </c>
      <c r="D14" s="90">
        <f>SUM(D15)</f>
        <v>13.6</v>
      </c>
      <c r="E14" s="90">
        <f t="shared" ref="E14:J14" si="3">SUM(E15)</f>
        <v>13.6</v>
      </c>
      <c r="F14" s="90">
        <f t="shared" si="3"/>
        <v>13.6</v>
      </c>
      <c r="G14" s="90">
        <f t="shared" si="3"/>
        <v>13.6</v>
      </c>
      <c r="H14" s="90">
        <f t="shared" si="3"/>
        <v>13.6</v>
      </c>
      <c r="I14" s="90">
        <f t="shared" si="3"/>
        <v>13.6</v>
      </c>
      <c r="J14" s="90">
        <f t="shared" si="3"/>
        <v>13.6</v>
      </c>
    </row>
    <row r="15" spans="1:10" ht="15" customHeight="1">
      <c r="B15" s="138"/>
      <c r="C15" s="87" t="s">
        <v>173</v>
      </c>
      <c r="D15" s="88">
        <v>13.6</v>
      </c>
      <c r="E15" s="88">
        <v>13.6</v>
      </c>
      <c r="F15" s="88">
        <v>13.6</v>
      </c>
      <c r="G15" s="88">
        <v>13.6</v>
      </c>
      <c r="H15" s="88">
        <v>13.6</v>
      </c>
      <c r="I15" s="88">
        <v>13.6</v>
      </c>
      <c r="J15" s="88">
        <v>13.6</v>
      </c>
    </row>
    <row r="16" spans="1:10" ht="15" customHeight="1">
      <c r="B16" s="138"/>
      <c r="C16" s="83" t="s">
        <v>174</v>
      </c>
      <c r="D16" s="84">
        <f>SUM(D17)</f>
        <v>7.3</v>
      </c>
      <c r="E16" s="84">
        <f t="shared" ref="E16:J16" si="4">SUM(E17)</f>
        <v>7.3</v>
      </c>
      <c r="F16" s="84">
        <f t="shared" si="4"/>
        <v>7.3</v>
      </c>
      <c r="G16" s="84">
        <f t="shared" si="4"/>
        <v>7.3</v>
      </c>
      <c r="H16" s="84">
        <f t="shared" si="4"/>
        <v>7.3</v>
      </c>
      <c r="I16" s="84">
        <f t="shared" si="4"/>
        <v>7.3</v>
      </c>
      <c r="J16" s="84">
        <f t="shared" si="4"/>
        <v>7.3</v>
      </c>
    </row>
    <row r="17" spans="2:10" ht="15" customHeight="1" thickBot="1">
      <c r="B17" s="139"/>
      <c r="C17" s="91" t="s">
        <v>175</v>
      </c>
      <c r="D17" s="92">
        <v>7.3</v>
      </c>
      <c r="E17" s="92">
        <v>7.3</v>
      </c>
      <c r="F17" s="92">
        <v>7.3</v>
      </c>
      <c r="G17" s="92">
        <v>7.3</v>
      </c>
      <c r="H17" s="92">
        <v>7.3</v>
      </c>
      <c r="I17" s="92">
        <v>7.3</v>
      </c>
      <c r="J17" s="92">
        <v>7.3</v>
      </c>
    </row>
    <row r="18" spans="2:10" ht="15" customHeight="1" thickTop="1">
      <c r="B18" s="93" t="s">
        <v>176</v>
      </c>
      <c r="C18" s="93"/>
      <c r="D18" s="93"/>
      <c r="E18" s="93"/>
      <c r="F18" s="93"/>
      <c r="G18" s="93"/>
      <c r="H18" s="93"/>
      <c r="I18" s="93"/>
      <c r="J18" s="93"/>
    </row>
    <row r="19" spans="2:10" ht="15" customHeight="1">
      <c r="B19" s="94" t="s">
        <v>177</v>
      </c>
      <c r="C19" s="94"/>
      <c r="D19" s="94"/>
      <c r="E19" s="94"/>
      <c r="F19" s="94"/>
      <c r="G19" s="94"/>
      <c r="H19" s="94"/>
      <c r="I19" s="94"/>
      <c r="J19" s="94"/>
    </row>
    <row r="20" spans="2:10" ht="15" customHeight="1">
      <c r="B20" s="94" t="s">
        <v>178</v>
      </c>
      <c r="C20" s="94"/>
      <c r="D20" s="94"/>
      <c r="E20" s="94"/>
      <c r="F20" s="94"/>
      <c r="G20" s="94"/>
      <c r="H20" s="94"/>
      <c r="I20" s="94"/>
      <c r="J20" s="94"/>
    </row>
    <row r="21" spans="2:10" ht="15" customHeight="1">
      <c r="B21" s="94" t="s">
        <v>179</v>
      </c>
      <c r="C21" s="94"/>
      <c r="D21" s="94"/>
      <c r="E21" s="94"/>
      <c r="F21" s="94"/>
      <c r="G21" s="94"/>
      <c r="H21" s="94"/>
      <c r="I21" s="94"/>
      <c r="J21" s="94"/>
    </row>
    <row r="22" spans="2:10" ht="15" customHeight="1">
      <c r="B22" s="94" t="s">
        <v>181</v>
      </c>
      <c r="C22" s="94"/>
      <c r="D22" s="94"/>
      <c r="E22" s="94"/>
      <c r="F22" s="94"/>
      <c r="G22" s="94"/>
      <c r="H22" s="94"/>
      <c r="I22" s="94"/>
      <c r="J22" s="94"/>
    </row>
    <row r="23" spans="2:10" ht="15" customHeight="1">
      <c r="B23" s="94" t="s">
        <v>180</v>
      </c>
      <c r="C23" s="94"/>
      <c r="D23" s="94"/>
      <c r="E23" s="94"/>
      <c r="F23" s="94"/>
      <c r="G23" s="94"/>
      <c r="H23" s="94"/>
      <c r="I23" s="94"/>
      <c r="J23" s="94"/>
    </row>
    <row r="24" spans="2:10" ht="15" customHeight="1">
      <c r="B24" s="94" t="s">
        <v>3</v>
      </c>
      <c r="C24" s="94"/>
      <c r="D24" s="94"/>
      <c r="E24" s="94"/>
      <c r="F24" s="94"/>
      <c r="G24" s="94"/>
      <c r="H24" s="94"/>
      <c r="I24" s="94"/>
      <c r="J24" s="94"/>
    </row>
    <row r="25" spans="2:10" ht="15" customHeight="1">
      <c r="B25" s="94"/>
      <c r="C25" s="94"/>
      <c r="D25" s="94"/>
      <c r="E25" s="94"/>
      <c r="F25" s="94"/>
      <c r="G25" s="94"/>
      <c r="H25" s="94"/>
      <c r="I25" s="94"/>
      <c r="J25" s="94"/>
    </row>
    <row r="26" spans="2:10" ht="15" customHeight="1">
      <c r="C26" s="94"/>
      <c r="D26" s="94"/>
      <c r="E26" s="94"/>
      <c r="F26" s="94"/>
      <c r="G26" s="94"/>
      <c r="H26" s="94"/>
      <c r="I26" s="94"/>
      <c r="J26" s="94"/>
    </row>
    <row r="27" spans="2:10" ht="15" customHeight="1">
      <c r="C27" s="94"/>
      <c r="D27" s="94"/>
      <c r="E27" s="94"/>
      <c r="F27" s="94"/>
      <c r="G27" s="94"/>
      <c r="H27" s="94"/>
      <c r="I27" s="94"/>
      <c r="J27" s="94"/>
    </row>
    <row r="28" spans="2:10" ht="15" customHeight="1">
      <c r="C28" s="94"/>
      <c r="D28" s="94"/>
      <c r="E28" s="94"/>
      <c r="F28" s="94"/>
      <c r="G28" s="94"/>
      <c r="H28" s="94"/>
      <c r="I28" s="94"/>
      <c r="J28" s="94"/>
    </row>
    <row r="29" spans="2:10" ht="15" customHeight="1"/>
    <row r="30" spans="2:10" ht="15" customHeight="1"/>
    <row r="31" spans="2:10" ht="15" customHeight="1"/>
    <row r="32" spans="2:10" ht="15" customHeight="1"/>
    <row r="33" ht="15" customHeight="1"/>
  </sheetData>
  <mergeCells count="7">
    <mergeCell ref="B14:B17"/>
    <mergeCell ref="B2:J2"/>
    <mergeCell ref="B4:B5"/>
    <mergeCell ref="C4:C5"/>
    <mergeCell ref="D4:J4"/>
    <mergeCell ref="B7:B8"/>
    <mergeCell ref="B9:B13"/>
  </mergeCells>
  <printOptions horizontalCentered="1"/>
  <pageMargins left="0" right="0" top="1.3385826771653544" bottom="1.3385826771653544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H17" sqref="H17"/>
    </sheetView>
  </sheetViews>
  <sheetFormatPr baseColWidth="10" defaultRowHeight="15"/>
  <sheetData>
    <row r="1" spans="1:16" ht="15.75" thickBo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.75">
      <c r="A2" s="147" t="s">
        <v>185</v>
      </c>
      <c r="B2" s="149" t="s">
        <v>186</v>
      </c>
      <c r="C2" s="147" t="s">
        <v>187</v>
      </c>
      <c r="D2" s="147"/>
      <c r="E2" s="147"/>
      <c r="F2" s="147"/>
      <c r="G2" s="101"/>
      <c r="H2" s="147" t="s">
        <v>188</v>
      </c>
      <c r="I2" s="147"/>
      <c r="J2" s="147"/>
      <c r="K2" s="147"/>
      <c r="L2" s="101"/>
      <c r="M2" s="147" t="s">
        <v>189</v>
      </c>
      <c r="N2" s="147"/>
      <c r="O2" s="147"/>
      <c r="P2" s="147"/>
    </row>
    <row r="3" spans="1:16" ht="43.5" thickBot="1">
      <c r="A3" s="148"/>
      <c r="B3" s="150"/>
      <c r="C3" s="102" t="s">
        <v>190</v>
      </c>
      <c r="D3" s="102" t="s">
        <v>19</v>
      </c>
      <c r="E3" s="102"/>
      <c r="F3" s="103" t="s">
        <v>20</v>
      </c>
      <c r="G3" s="104"/>
      <c r="H3" s="102" t="s">
        <v>191</v>
      </c>
      <c r="I3" s="102" t="s">
        <v>192</v>
      </c>
      <c r="J3" s="102"/>
      <c r="K3" s="102" t="s">
        <v>20</v>
      </c>
      <c r="L3" s="104"/>
      <c r="M3" s="102" t="s">
        <v>191</v>
      </c>
      <c r="N3" s="102" t="s">
        <v>192</v>
      </c>
      <c r="O3" s="102"/>
      <c r="P3" s="102" t="s">
        <v>20</v>
      </c>
    </row>
    <row r="4" spans="1:16">
      <c r="A4" s="105" t="s">
        <v>193</v>
      </c>
      <c r="B4" s="106">
        <v>112237.64</v>
      </c>
      <c r="C4" s="106">
        <v>18900.88</v>
      </c>
      <c r="D4" s="106">
        <v>9596.2800000000025</v>
      </c>
      <c r="E4" s="106"/>
      <c r="F4" s="106">
        <v>9304.6000000000022</v>
      </c>
      <c r="G4" s="107"/>
      <c r="H4" s="106">
        <v>17980.78</v>
      </c>
      <c r="I4" s="106">
        <v>657.96</v>
      </c>
      <c r="J4" s="106"/>
      <c r="K4" s="106">
        <v>17322.82</v>
      </c>
      <c r="L4" s="107"/>
      <c r="M4" s="106">
        <v>75355.98000000001</v>
      </c>
      <c r="N4" s="106">
        <v>838.28</v>
      </c>
      <c r="O4" s="106"/>
      <c r="P4" s="106">
        <v>74517.7</v>
      </c>
    </row>
    <row r="5" spans="1:16">
      <c r="A5" s="105" t="s">
        <v>194</v>
      </c>
      <c r="B5" s="108">
        <v>9817.66</v>
      </c>
      <c r="C5" s="108">
        <v>1589.9</v>
      </c>
      <c r="D5" s="109">
        <v>932.38</v>
      </c>
      <c r="E5" s="110">
        <f t="shared" ref="E5:E13" si="0">+D5/C5</f>
        <v>0.58643939870432094</v>
      </c>
      <c r="F5" s="109">
        <v>657.52</v>
      </c>
      <c r="G5" s="111"/>
      <c r="H5" s="108">
        <v>1511.4699999999998</v>
      </c>
      <c r="I5" s="109">
        <v>215.05</v>
      </c>
      <c r="J5" s="110">
        <f>+I5/H5</f>
        <v>0.14227870880665844</v>
      </c>
      <c r="K5" s="108">
        <v>1296.4199999999998</v>
      </c>
      <c r="L5" s="111"/>
      <c r="M5" s="108">
        <v>6716.2900000000009</v>
      </c>
      <c r="N5" s="109">
        <v>82.5</v>
      </c>
      <c r="O5" s="110">
        <f>+N5/M5</f>
        <v>1.2283567267047728E-2</v>
      </c>
      <c r="P5" s="108">
        <v>6633.7900000000009</v>
      </c>
    </row>
    <row r="6" spans="1:16">
      <c r="A6" s="105" t="s">
        <v>195</v>
      </c>
      <c r="B6" s="108">
        <v>7110.9</v>
      </c>
      <c r="C6" s="108">
        <v>1108.56</v>
      </c>
      <c r="D6" s="109">
        <v>596.73</v>
      </c>
      <c r="E6" s="110">
        <f t="shared" si="0"/>
        <v>0.53829292054557265</v>
      </c>
      <c r="F6" s="109">
        <v>511.83</v>
      </c>
      <c r="G6" s="111"/>
      <c r="H6" s="108">
        <v>1325.98</v>
      </c>
      <c r="I6" s="109">
        <v>0</v>
      </c>
      <c r="J6" s="110">
        <f t="shared" ref="J6:J13" si="1">+I6/H6</f>
        <v>0</v>
      </c>
      <c r="K6" s="108">
        <v>1325.98</v>
      </c>
      <c r="L6" s="111"/>
      <c r="M6" s="108">
        <v>4676.3599999999997</v>
      </c>
      <c r="N6" s="109">
        <v>5.49</v>
      </c>
      <c r="O6" s="110">
        <f t="shared" ref="O6:O13" si="2">+N6/M6</f>
        <v>1.1739900264308139E-3</v>
      </c>
      <c r="P6" s="108">
        <v>4670.87</v>
      </c>
    </row>
    <row r="7" spans="1:16">
      <c r="A7" s="105" t="s">
        <v>196</v>
      </c>
      <c r="B7" s="108">
        <v>10174.390000000001</v>
      </c>
      <c r="C7" s="108">
        <v>1776.0800000000002</v>
      </c>
      <c r="D7" s="109">
        <v>465.18</v>
      </c>
      <c r="E7" s="110">
        <f t="shared" si="0"/>
        <v>0.26191387775325436</v>
      </c>
      <c r="F7" s="108">
        <v>1310.9</v>
      </c>
      <c r="G7" s="111"/>
      <c r="H7" s="108">
        <v>1812.53</v>
      </c>
      <c r="I7" s="109">
        <v>0</v>
      </c>
      <c r="J7" s="110">
        <f t="shared" si="1"/>
        <v>0</v>
      </c>
      <c r="K7" s="108">
        <v>1812.53</v>
      </c>
      <c r="L7" s="111"/>
      <c r="M7" s="108">
        <v>6585.7800000000007</v>
      </c>
      <c r="N7" s="109">
        <v>15.1</v>
      </c>
      <c r="O7" s="110">
        <f t="shared" si="2"/>
        <v>2.2928187701380851E-3</v>
      </c>
      <c r="P7" s="108">
        <v>6570.68</v>
      </c>
    </row>
    <row r="8" spans="1:16">
      <c r="A8" s="105" t="s">
        <v>197</v>
      </c>
      <c r="B8" s="108">
        <v>7734.28</v>
      </c>
      <c r="C8" s="109">
        <v>1444.1399999999999</v>
      </c>
      <c r="D8" s="109">
        <v>512.84</v>
      </c>
      <c r="E8" s="110">
        <f t="shared" si="0"/>
        <v>0.35511792485493099</v>
      </c>
      <c r="F8" s="109">
        <v>931.3</v>
      </c>
      <c r="G8" s="111"/>
      <c r="H8" s="108">
        <v>1400.56</v>
      </c>
      <c r="I8" s="109">
        <v>0</v>
      </c>
      <c r="J8" s="110">
        <f t="shared" si="1"/>
        <v>0</v>
      </c>
      <c r="K8" s="108">
        <v>1400.56</v>
      </c>
      <c r="L8" s="111"/>
      <c r="M8" s="108">
        <v>4889.58</v>
      </c>
      <c r="N8" s="109">
        <v>0</v>
      </c>
      <c r="O8" s="110">
        <f t="shared" si="2"/>
        <v>0</v>
      </c>
      <c r="P8" s="108">
        <v>4889.58</v>
      </c>
    </row>
    <row r="9" spans="1:16">
      <c r="A9" s="105" t="s">
        <v>198</v>
      </c>
      <c r="B9" s="108">
        <v>5102.6000000000004</v>
      </c>
      <c r="C9" s="109">
        <v>989.91000000000008</v>
      </c>
      <c r="D9" s="109">
        <v>553.32000000000005</v>
      </c>
      <c r="E9" s="110">
        <f t="shared" si="0"/>
        <v>0.55895990544594965</v>
      </c>
      <c r="F9" s="109">
        <v>436.59</v>
      </c>
      <c r="G9" s="111"/>
      <c r="H9" s="109">
        <v>712.94</v>
      </c>
      <c r="I9" s="109">
        <v>15.98</v>
      </c>
      <c r="J9" s="110">
        <f t="shared" si="1"/>
        <v>2.2414228406317502E-2</v>
      </c>
      <c r="K9" s="109">
        <v>696.96</v>
      </c>
      <c r="L9" s="111"/>
      <c r="M9" s="108">
        <v>3399.75</v>
      </c>
      <c r="N9" s="109">
        <v>4.2</v>
      </c>
      <c r="O9" s="110">
        <f t="shared" si="2"/>
        <v>1.2353849547760865E-3</v>
      </c>
      <c r="P9" s="108">
        <v>3395.55</v>
      </c>
    </row>
    <row r="10" spans="1:16">
      <c r="A10" s="105" t="s">
        <v>199</v>
      </c>
      <c r="B10" s="108">
        <v>3386.36</v>
      </c>
      <c r="C10" s="109">
        <v>663.2</v>
      </c>
      <c r="D10" s="109">
        <v>571.61</v>
      </c>
      <c r="E10" s="110">
        <f t="shared" si="0"/>
        <v>0.86189686369119423</v>
      </c>
      <c r="F10" s="109">
        <v>91.59</v>
      </c>
      <c r="G10" s="111"/>
      <c r="H10" s="109">
        <v>721.21</v>
      </c>
      <c r="I10" s="109">
        <v>48.94</v>
      </c>
      <c r="J10" s="110">
        <f t="shared" si="1"/>
        <v>6.7858182776167827E-2</v>
      </c>
      <c r="K10" s="109">
        <v>672.27</v>
      </c>
      <c r="L10" s="111"/>
      <c r="M10" s="108">
        <v>2001.95</v>
      </c>
      <c r="N10" s="109">
        <v>80.25</v>
      </c>
      <c r="O10" s="110">
        <f t="shared" si="2"/>
        <v>4.0085916231674117E-2</v>
      </c>
      <c r="P10" s="108">
        <v>1921.7</v>
      </c>
    </row>
    <row r="11" spans="1:16">
      <c r="A11" s="105" t="s">
        <v>200</v>
      </c>
      <c r="B11" s="108">
        <v>9491.01</v>
      </c>
      <c r="C11" s="108">
        <v>1313.78</v>
      </c>
      <c r="D11" s="109">
        <v>917.06</v>
      </c>
      <c r="E11" s="110">
        <f t="shared" si="0"/>
        <v>0.69803163391130929</v>
      </c>
      <c r="F11" s="109">
        <v>396.72</v>
      </c>
      <c r="G11" s="111"/>
      <c r="H11" s="109">
        <v>895</v>
      </c>
      <c r="I11" s="109">
        <v>14.58</v>
      </c>
      <c r="J11" s="110">
        <f t="shared" si="1"/>
        <v>1.629050279329609E-2</v>
      </c>
      <c r="K11" s="109">
        <v>880.42</v>
      </c>
      <c r="L11" s="111"/>
      <c r="M11" s="108">
        <v>7282.2300000000005</v>
      </c>
      <c r="N11" s="109">
        <v>231.6</v>
      </c>
      <c r="O11" s="110">
        <f t="shared" si="2"/>
        <v>3.1803444823906957E-2</v>
      </c>
      <c r="P11" s="108">
        <v>7050.63</v>
      </c>
    </row>
    <row r="12" spans="1:16" ht="15.75" thickBot="1">
      <c r="A12" s="105" t="s">
        <v>201</v>
      </c>
      <c r="B12" s="108">
        <v>3301.62</v>
      </c>
      <c r="C12" s="109">
        <v>564.87</v>
      </c>
      <c r="D12" s="109">
        <v>249.02</v>
      </c>
      <c r="E12" s="110">
        <f t="shared" si="0"/>
        <v>0.44084479614778621</v>
      </c>
      <c r="F12" s="109">
        <v>315.85000000000002</v>
      </c>
      <c r="G12" s="111"/>
      <c r="H12" s="109">
        <v>610.69999999999993</v>
      </c>
      <c r="I12" s="109">
        <v>34.43</v>
      </c>
      <c r="J12" s="110">
        <f t="shared" si="1"/>
        <v>5.6377926969051917E-2</v>
      </c>
      <c r="K12" s="109">
        <v>576.27</v>
      </c>
      <c r="L12" s="111"/>
      <c r="M12" s="108">
        <v>2126.0500000000002</v>
      </c>
      <c r="N12" s="109">
        <v>0</v>
      </c>
      <c r="O12" s="110">
        <f t="shared" si="2"/>
        <v>0</v>
      </c>
      <c r="P12" s="108">
        <v>2126.0500000000002</v>
      </c>
    </row>
    <row r="13" spans="1:16">
      <c r="A13" s="105"/>
      <c r="B13" s="106">
        <v>56118.82</v>
      </c>
      <c r="C13" s="106">
        <v>9450.44</v>
      </c>
      <c r="D13" s="106">
        <v>4798.1400000000012</v>
      </c>
      <c r="E13" s="106">
        <f t="shared" si="0"/>
        <v>0.50771604285091498</v>
      </c>
      <c r="F13" s="106">
        <v>4652.3000000000011</v>
      </c>
      <c r="G13" s="107">
        <v>0</v>
      </c>
      <c r="H13" s="106">
        <v>8990.39</v>
      </c>
      <c r="I13" s="106">
        <v>328.98</v>
      </c>
      <c r="J13" s="106">
        <f t="shared" si="1"/>
        <v>3.6592405891179361E-2</v>
      </c>
      <c r="K13" s="106">
        <v>8661.41</v>
      </c>
      <c r="L13" s="107">
        <v>0</v>
      </c>
      <c r="M13" s="106">
        <v>37677.990000000005</v>
      </c>
      <c r="N13" s="106">
        <v>419.14</v>
      </c>
      <c r="O13" s="106">
        <f t="shared" si="2"/>
        <v>1.1124266448395998E-2</v>
      </c>
      <c r="P13" s="106">
        <v>37258.85</v>
      </c>
    </row>
    <row r="14" spans="1:16" ht="15.75" thickBo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>
      <c r="A15" s="105">
        <v>2016</v>
      </c>
      <c r="B15" s="106">
        <f>+C15+H15+M15</f>
        <v>65343.346894749455</v>
      </c>
      <c r="C15" s="106">
        <f>+Centro!$F$15</f>
        <v>10525.615</v>
      </c>
      <c r="D15" s="106"/>
      <c r="E15" s="106"/>
      <c r="F15" s="106"/>
      <c r="G15" s="107"/>
      <c r="H15" s="106">
        <f>+Centro!$H$15</f>
        <v>9366.2182090000024</v>
      </c>
      <c r="I15" s="106"/>
      <c r="J15" s="106"/>
      <c r="K15" s="106"/>
      <c r="L15" s="107"/>
      <c r="M15" s="106">
        <f>+Centro!$J$15</f>
        <v>45451.513685749451</v>
      </c>
      <c r="N15" s="106"/>
      <c r="O15" s="106"/>
      <c r="P15" s="106"/>
    </row>
    <row r="16" spans="1:16" ht="15.75" thickBot="1"/>
    <row r="17" spans="1:16" s="115" customFormat="1">
      <c r="A17" s="112"/>
      <c r="B17" s="113"/>
      <c r="C17" s="113">
        <f>+C15-C13</f>
        <v>1075.1749999999993</v>
      </c>
      <c r="D17" s="113"/>
      <c r="E17" s="113"/>
      <c r="F17" s="113"/>
      <c r="G17" s="114"/>
      <c r="H17" s="113">
        <f>+H15-H13</f>
        <v>375.82820900000297</v>
      </c>
      <c r="I17" s="113"/>
      <c r="J17" s="113"/>
      <c r="K17" s="113"/>
      <c r="L17" s="114"/>
      <c r="M17" s="113">
        <f>+M15-M13</f>
        <v>7773.5236857494456</v>
      </c>
      <c r="N17" s="113"/>
      <c r="O17" s="113"/>
      <c r="P17" s="113"/>
    </row>
  </sheetData>
  <mergeCells count="5">
    <mergeCell ref="A2:A3"/>
    <mergeCell ref="B2:B3"/>
    <mergeCell ref="C2:F2"/>
    <mergeCell ref="H2:K2"/>
    <mergeCell ref="M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/>
  <cols>
    <col min="1" max="16" width="11.7109375" style="1" customWidth="1"/>
    <col min="17" max="16384" width="11.42578125" style="1" hidden="1"/>
  </cols>
  <sheetData>
    <row r="1" spans="2:15"/>
    <row r="2" spans="2:15"/>
    <row r="3" spans="2:15"/>
    <row r="4" spans="2:15"/>
    <row r="5" spans="2:15"/>
    <row r="6" spans="2:15"/>
    <row r="7" spans="2:15"/>
    <row r="8" spans="2:15" ht="15.75" customHeight="1">
      <c r="B8" s="119" t="s">
        <v>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2:15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2:15"/>
    <row r="11" spans="2:15">
      <c r="G11" s="9"/>
    </row>
    <row r="12" spans="2:15">
      <c r="F12" s="9" t="s">
        <v>4</v>
      </c>
      <c r="G12" s="9"/>
      <c r="J12" s="2">
        <v>2</v>
      </c>
    </row>
    <row r="13" spans="2:15">
      <c r="G13" s="9" t="s">
        <v>5</v>
      </c>
      <c r="J13" s="2">
        <v>3</v>
      </c>
    </row>
    <row r="14" spans="2:15">
      <c r="G14" s="9" t="s">
        <v>6</v>
      </c>
      <c r="J14" s="2">
        <v>4</v>
      </c>
    </row>
    <row r="15" spans="2:15">
      <c r="G15" s="9" t="s">
        <v>7</v>
      </c>
      <c r="J15" s="2">
        <v>5</v>
      </c>
    </row>
    <row r="16" spans="2:15">
      <c r="G16" s="9" t="s">
        <v>8</v>
      </c>
      <c r="J16" s="2">
        <v>6</v>
      </c>
    </row>
    <row r="17" spans="7:10">
      <c r="G17" s="9" t="s">
        <v>9</v>
      </c>
      <c r="J17" s="2">
        <v>7</v>
      </c>
    </row>
    <row r="18" spans="7:10">
      <c r="G18" s="18" t="s">
        <v>10</v>
      </c>
      <c r="J18" s="2">
        <v>8</v>
      </c>
    </row>
    <row r="19" spans="7:10">
      <c r="G19" s="9" t="s">
        <v>11</v>
      </c>
      <c r="J19" s="2">
        <v>9</v>
      </c>
    </row>
    <row r="20" spans="7:10">
      <c r="G20" s="9" t="s">
        <v>12</v>
      </c>
      <c r="J20" s="2">
        <v>10</v>
      </c>
    </row>
    <row r="21" spans="7:10"/>
    <row r="22" spans="7:10"/>
    <row r="23" spans="7:10"/>
    <row r="24" spans="7:10"/>
    <row r="25" spans="7:10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43"/>
  <sheetViews>
    <sheetView zoomScaleNormal="100" workbookViewId="0">
      <selection activeCell="C11" sqref="C11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>
      <c r="B1" s="124" t="s">
        <v>204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1"/>
    </row>
    <row r="2" spans="2:23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1"/>
    </row>
    <row r="3" spans="2:23">
      <c r="C3" s="6"/>
      <c r="D3" s="6"/>
      <c r="E3" s="6"/>
      <c r="F3" s="5"/>
      <c r="G3" s="6"/>
      <c r="H3" s="5"/>
      <c r="I3" s="7"/>
      <c r="J3" s="7"/>
      <c r="K3" s="5"/>
      <c r="L3" s="7"/>
      <c r="M3" s="5"/>
      <c r="N3" s="8"/>
      <c r="O3" s="8"/>
      <c r="P3" s="8"/>
    </row>
    <row r="4" spans="2:23">
      <c r="C4" s="6"/>
      <c r="D4" s="6"/>
      <c r="E4" s="6"/>
      <c r="F4" s="5"/>
      <c r="G4" s="6"/>
      <c r="H4" s="5"/>
      <c r="I4" s="7"/>
      <c r="J4" s="7"/>
      <c r="L4" s="7"/>
      <c r="M4" s="5"/>
      <c r="N4" s="8"/>
      <c r="O4" s="8"/>
      <c r="P4" s="8"/>
      <c r="R4" s="24"/>
      <c r="S4" s="24"/>
      <c r="T4" s="24"/>
      <c r="U4" s="24"/>
      <c r="V4" s="24"/>
      <c r="W4" s="24"/>
    </row>
    <row r="5" spans="2:23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  <c r="R5" s="24"/>
      <c r="S5" s="24"/>
      <c r="T5" s="24"/>
      <c r="U5" s="24"/>
      <c r="V5" s="24"/>
      <c r="W5" s="24"/>
    </row>
    <row r="6" spans="2:23">
      <c r="R6" s="24"/>
      <c r="S6" s="24"/>
      <c r="T6" s="24"/>
      <c r="U6" s="24"/>
      <c r="V6" s="24"/>
      <c r="W6" s="24"/>
    </row>
    <row r="7" spans="2:23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R7" s="24"/>
      <c r="S7" s="97"/>
      <c r="T7" s="97"/>
      <c r="U7" s="24"/>
      <c r="V7" s="24"/>
      <c r="W7" s="24"/>
    </row>
    <row r="8" spans="2:23">
      <c r="B8" s="13"/>
      <c r="C8" s="12"/>
      <c r="N8" s="12"/>
      <c r="P8" s="19"/>
      <c r="S8" s="95"/>
      <c r="T8" s="95"/>
    </row>
    <row r="9" spans="2:23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  <c r="S9" s="95"/>
      <c r="T9" s="95" t="s">
        <v>153</v>
      </c>
    </row>
    <row r="10" spans="2:23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  <c r="S10" s="95" t="s">
        <v>19</v>
      </c>
      <c r="T10" s="98">
        <v>7037.6739999999991</v>
      </c>
    </row>
    <row r="11" spans="2:23">
      <c r="B11" s="13"/>
      <c r="E11" s="126" t="s">
        <v>25</v>
      </c>
      <c r="F11" s="127" t="s">
        <v>16</v>
      </c>
      <c r="G11" s="127"/>
      <c r="H11" s="127" t="s">
        <v>17</v>
      </c>
      <c r="I11" s="127"/>
      <c r="J11" s="127" t="s">
        <v>18</v>
      </c>
      <c r="K11" s="127"/>
      <c r="L11" s="127" t="s">
        <v>1</v>
      </c>
      <c r="M11" s="127"/>
      <c r="P11" s="19"/>
      <c r="S11" s="95" t="s">
        <v>20</v>
      </c>
      <c r="T11" s="98">
        <v>3487.9410000000003</v>
      </c>
    </row>
    <row r="12" spans="2:23">
      <c r="B12" s="13"/>
      <c r="E12" s="126"/>
      <c r="F12" s="75" t="s">
        <v>26</v>
      </c>
      <c r="G12" s="76" t="s">
        <v>23</v>
      </c>
      <c r="H12" s="75" t="s">
        <v>26</v>
      </c>
      <c r="I12" s="76" t="s">
        <v>23</v>
      </c>
      <c r="J12" s="75" t="s">
        <v>26</v>
      </c>
      <c r="K12" s="76" t="s">
        <v>23</v>
      </c>
      <c r="L12" s="75" t="s">
        <v>26</v>
      </c>
      <c r="M12" s="76" t="s">
        <v>23</v>
      </c>
      <c r="P12" s="19"/>
      <c r="S12" s="95"/>
      <c r="T12" s="95" t="s">
        <v>184</v>
      </c>
    </row>
    <row r="13" spans="2:23">
      <c r="B13" s="13"/>
      <c r="E13" s="30" t="s">
        <v>19</v>
      </c>
      <c r="F13" s="55">
        <f>+Áncash!F13+Apurímac!F13+Ayacucho!F13+Huancavelica!F13+Huánuco!F13+Ica!F13+Junín!F13+Pasco!F13</f>
        <v>7037.6739999999991</v>
      </c>
      <c r="G13" s="37">
        <f>+F13/F15</f>
        <v>0.66862354361241594</v>
      </c>
      <c r="H13" s="55">
        <f>+Áncash!H13+Apurímac!H13+Ayacucho!H13+Huancavelica!H13+Huánuco!H13+Ica!H13+Junín!H13+Pasco!H13</f>
        <v>945.98447299999998</v>
      </c>
      <c r="I13" s="37">
        <f>+H13/H15</f>
        <v>0.10099961925839003</v>
      </c>
      <c r="J13" s="55">
        <f>+Áncash!J13+Apurímac!J13+Ayacucho!J13+Huancavelica!J13+Huánuco!J13+Ica!J13+Junín!J13+Pasco!J13</f>
        <v>448.1819999999999</v>
      </c>
      <c r="K13" s="37">
        <f>+J13/J15</f>
        <v>9.8606616954215933E-3</v>
      </c>
      <c r="L13" s="47">
        <f>+J13+H13+F13</f>
        <v>8431.8404729999984</v>
      </c>
      <c r="M13" s="37">
        <f>+L13/L15</f>
        <v>0.12903900509689878</v>
      </c>
      <c r="P13" s="19"/>
      <c r="S13" s="95" t="s">
        <v>19</v>
      </c>
      <c r="T13" s="98">
        <v>945.98447299999998</v>
      </c>
    </row>
    <row r="14" spans="2:23">
      <c r="B14" s="13"/>
      <c r="E14" s="30" t="s">
        <v>20</v>
      </c>
      <c r="F14" s="55">
        <f>+Áncash!F14+Apurímac!F14+Ayacucho!F14+Huancavelica!F14+Huánuco!F14+Ica!F14+Junín!F14+Pasco!F14</f>
        <v>3487.9410000000003</v>
      </c>
      <c r="G14" s="37">
        <f>+F14/F15</f>
        <v>0.33137645638758406</v>
      </c>
      <c r="H14" s="55">
        <f>+Áncash!H14+Apurímac!H14+Ayacucho!H14+Huancavelica!H14+Huánuco!H14+Ica!H14+Junín!H14+Pasco!H14</f>
        <v>8420.233736000002</v>
      </c>
      <c r="I14" s="37">
        <f>+H14/H15</f>
        <v>0.89900038074160993</v>
      </c>
      <c r="J14" s="55">
        <f>+Áncash!J14+Apurímac!J14+Ayacucho!J14+Huancavelica!J14+Huánuco!J14+Ica!J14+Junín!J14+Pasco!J14</f>
        <v>45003.33168574945</v>
      </c>
      <c r="K14" s="37">
        <f>+J14/J15</f>
        <v>0.99013933830457834</v>
      </c>
      <c r="L14" s="47">
        <f>+J14+H14+F14</f>
        <v>56911.506421749451</v>
      </c>
      <c r="M14" s="37">
        <f>+L14/L15</f>
        <v>0.8709609949031013</v>
      </c>
      <c r="P14" s="19"/>
      <c r="S14" s="95" t="s">
        <v>20</v>
      </c>
      <c r="T14" s="98">
        <v>8420.233736000002</v>
      </c>
    </row>
    <row r="15" spans="2:23">
      <c r="B15" s="13"/>
      <c r="E15" s="31" t="s">
        <v>1</v>
      </c>
      <c r="F15" s="48">
        <f t="shared" ref="F15:K15" si="0">+F14+F13</f>
        <v>10525.615</v>
      </c>
      <c r="G15" s="38">
        <f t="shared" si="0"/>
        <v>1</v>
      </c>
      <c r="H15" s="48">
        <f t="shared" si="0"/>
        <v>9366.2182090000024</v>
      </c>
      <c r="I15" s="38">
        <f t="shared" si="0"/>
        <v>1</v>
      </c>
      <c r="J15" s="48">
        <f t="shared" si="0"/>
        <v>45451.513685749451</v>
      </c>
      <c r="K15" s="38">
        <f t="shared" si="0"/>
        <v>0.99999999999999989</v>
      </c>
      <c r="L15" s="48">
        <f>+J15+H15+F15</f>
        <v>65343.346894749448</v>
      </c>
      <c r="M15" s="38">
        <f>+M14+M13</f>
        <v>1</v>
      </c>
      <c r="P15" s="19"/>
      <c r="S15" s="95"/>
      <c r="T15" s="95" t="s">
        <v>155</v>
      </c>
    </row>
    <row r="16" spans="2:23">
      <c r="B16" s="13"/>
      <c r="E16" s="43" t="s">
        <v>2</v>
      </c>
      <c r="F16" s="38">
        <f>+F15/L15</f>
        <v>0.16108166324804166</v>
      </c>
      <c r="G16" s="44"/>
      <c r="H16" s="38">
        <f>+H15/L15</f>
        <v>0.14333851346926657</v>
      </c>
      <c r="I16" s="44"/>
      <c r="J16" s="38">
        <f>+J15/L15</f>
        <v>0.69557982328269186</v>
      </c>
      <c r="K16" s="44"/>
      <c r="L16" s="38">
        <f>+J16+H16+F16</f>
        <v>1</v>
      </c>
      <c r="M16" s="38"/>
      <c r="P16" s="19"/>
      <c r="S16" s="95" t="s">
        <v>19</v>
      </c>
      <c r="T16" s="98">
        <v>448.1819999999999</v>
      </c>
    </row>
    <row r="17" spans="2:23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  <c r="S17" s="95" t="s">
        <v>20</v>
      </c>
      <c r="T17" s="98">
        <v>45003.33168574945</v>
      </c>
    </row>
    <row r="18" spans="2:23">
      <c r="B18" s="13"/>
      <c r="C18" s="29"/>
      <c r="D18" s="29"/>
      <c r="E18" s="29"/>
      <c r="P18" s="19"/>
      <c r="S18" s="95"/>
      <c r="T18" s="95"/>
    </row>
    <row r="19" spans="2:23">
      <c r="B19" s="13"/>
      <c r="C19" s="29"/>
      <c r="D19" s="29"/>
      <c r="P19" s="19"/>
      <c r="S19" s="95"/>
      <c r="T19" s="95"/>
    </row>
    <row r="20" spans="2:23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</row>
    <row r="21" spans="2:23" ht="24">
      <c r="B21" s="13"/>
      <c r="F21" s="68" t="s">
        <v>22</v>
      </c>
      <c r="G21" s="69" t="s">
        <v>19</v>
      </c>
      <c r="H21" s="70" t="s">
        <v>23</v>
      </c>
      <c r="I21" s="71" t="s">
        <v>20</v>
      </c>
      <c r="J21" s="70" t="s">
        <v>23</v>
      </c>
      <c r="K21" s="72" t="s">
        <v>1</v>
      </c>
      <c r="L21" s="70" t="s">
        <v>23</v>
      </c>
      <c r="P21" s="19"/>
    </row>
    <row r="22" spans="2:23">
      <c r="B22" s="13"/>
      <c r="F22" s="30" t="s">
        <v>16</v>
      </c>
      <c r="G22" s="56">
        <f>+Áncash!G22+Apurímac!G22+Ayacucho!G22+Huancavelica!G22+Huánuco!G22+Ica!G22+Junín!G22+Pasco!G22</f>
        <v>7037.6739999999991</v>
      </c>
      <c r="H22" s="51">
        <f>+G22/G25</f>
        <v>0.83465454814232687</v>
      </c>
      <c r="I22" s="56">
        <f>+Áncash!I22+Apurímac!I22+Ayacucho!I22+Huancavelica!I22+Huánuco!I22+Ica!I22+Junín!I22+Pasco!I22</f>
        <v>3487.9410000000003</v>
      </c>
      <c r="J22" s="51">
        <f>+I22/I25</f>
        <v>6.1287096745466563E-2</v>
      </c>
      <c r="K22" s="56">
        <f>+Áncash!K22+Apurímac!K22+Ayacucho!K22+Huancavelica!K22+Huánuco!K22+Ica!K22+Junín!K22+Pasco!K22</f>
        <v>10525.615</v>
      </c>
      <c r="L22" s="51">
        <f>+K22/K25</f>
        <v>0.16108166324804166</v>
      </c>
      <c r="P22" s="19"/>
    </row>
    <row r="23" spans="2:23">
      <c r="B23" s="13"/>
      <c r="F23" s="30" t="s">
        <v>17</v>
      </c>
      <c r="G23" s="56">
        <f>+Áncash!G23+Apurímac!G23+Ayacucho!G23+Huancavelica!G23+Huánuco!G23+Ica!G23+Junín!G23+Pasco!G23</f>
        <v>945.98447299999998</v>
      </c>
      <c r="H23" s="51">
        <f>+G23/G25</f>
        <v>0.11219193200217463</v>
      </c>
      <c r="I23" s="56">
        <f>+Áncash!I23+Apurímac!I23+Ayacucho!I23+Huancavelica!I23+Huánuco!I23+Ica!I23+Junín!I23+Pasco!I23</f>
        <v>8420.233736000002</v>
      </c>
      <c r="J23" s="51">
        <f>+I23/I25</f>
        <v>0.14795309886195709</v>
      </c>
      <c r="K23" s="56">
        <f>+Áncash!K23+Apurímac!K23+Ayacucho!K23+Huancavelica!K23+Huánuco!K23+Ica!K23+Junín!K23+Pasco!K23</f>
        <v>9366.2182090000006</v>
      </c>
      <c r="L23" s="51">
        <f>+K23/K25</f>
        <v>0.14333851346926654</v>
      </c>
      <c r="P23" s="19"/>
    </row>
    <row r="24" spans="2:23">
      <c r="B24" s="13"/>
      <c r="F24" s="30" t="s">
        <v>18</v>
      </c>
      <c r="G24" s="56">
        <f>+Áncash!G24+Apurímac!G24+Ayacucho!G24+Huancavelica!G24+Huánuco!G24+Ica!G24+Junín!G24+Pasco!G24</f>
        <v>448.1819999999999</v>
      </c>
      <c r="H24" s="51">
        <f>+G24/G25</f>
        <v>5.3153519855498328E-2</v>
      </c>
      <c r="I24" s="56">
        <f>+Áncash!I24+Apurímac!I24+Ayacucho!I24+Huancavelica!I24+Huánuco!I24+Ica!I24+Junín!I24+Pasco!I24</f>
        <v>45003.33168574945</v>
      </c>
      <c r="J24" s="51">
        <f>+I24/I25</f>
        <v>0.79075980439257643</v>
      </c>
      <c r="K24" s="56">
        <f>+Áncash!K24+Apurímac!K24+Ayacucho!K24+Huancavelica!K24+Huánuco!K24+Ica!K24+Junín!K24+Pasco!K24</f>
        <v>45451.513685749451</v>
      </c>
      <c r="L24" s="51">
        <f>+K24/K25</f>
        <v>0.69557982328269174</v>
      </c>
      <c r="P24" s="19"/>
    </row>
    <row r="25" spans="2:23">
      <c r="B25" s="13"/>
      <c r="F25" s="46" t="s">
        <v>1</v>
      </c>
      <c r="G25" s="73">
        <f t="shared" ref="G25:L25" si="1">SUM(G22:G24)</f>
        <v>8431.8404730000002</v>
      </c>
      <c r="H25" s="74">
        <f t="shared" si="1"/>
        <v>0.99999999999999978</v>
      </c>
      <c r="I25" s="73">
        <f t="shared" si="1"/>
        <v>56911.506421749451</v>
      </c>
      <c r="J25" s="74">
        <f t="shared" si="1"/>
        <v>1</v>
      </c>
      <c r="K25" s="73">
        <f t="shared" si="1"/>
        <v>65343.346894749455</v>
      </c>
      <c r="L25" s="74">
        <f t="shared" si="1"/>
        <v>1</v>
      </c>
      <c r="P25" s="19"/>
    </row>
    <row r="26" spans="2:23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</row>
    <row r="27" spans="2:23">
      <c r="B27" s="13"/>
      <c r="F27" s="29"/>
      <c r="G27" s="29"/>
      <c r="H27" s="29"/>
      <c r="I27" s="29"/>
      <c r="J27" s="29"/>
      <c r="K27" s="29"/>
      <c r="L27" s="29"/>
      <c r="P27" s="19"/>
    </row>
    <row r="28" spans="2:23">
      <c r="B28" s="13"/>
      <c r="F28" s="29"/>
      <c r="G28" s="29"/>
      <c r="H28" s="29"/>
      <c r="I28" s="29"/>
      <c r="J28" s="29"/>
      <c r="K28" s="29"/>
      <c r="L28" s="29"/>
      <c r="P28" s="19"/>
    </row>
    <row r="29" spans="2:23">
      <c r="B29" s="13"/>
      <c r="C29" s="121" t="s">
        <v>152</v>
      </c>
      <c r="D29" s="121"/>
      <c r="E29" s="121"/>
      <c r="F29" s="121"/>
      <c r="G29" s="121"/>
      <c r="H29" s="121"/>
      <c r="I29" s="121"/>
      <c r="J29" s="3"/>
      <c r="K29" s="3"/>
      <c r="L29" s="121" t="s">
        <v>158</v>
      </c>
      <c r="M29" s="121"/>
      <c r="N29" s="121"/>
      <c r="O29" s="121"/>
      <c r="P29" s="19"/>
    </row>
    <row r="30" spans="2:23">
      <c r="B30" s="13"/>
      <c r="C30" s="122" t="s">
        <v>148</v>
      </c>
      <c r="D30" s="130" t="s">
        <v>150</v>
      </c>
      <c r="E30" s="131"/>
      <c r="F30" s="130" t="s">
        <v>19</v>
      </c>
      <c r="G30" s="131"/>
      <c r="H30" s="130" t="s">
        <v>151</v>
      </c>
      <c r="I30" s="131"/>
      <c r="J30" s="3"/>
      <c r="K30" s="3"/>
      <c r="L30" s="122" t="s">
        <v>148</v>
      </c>
      <c r="M30" s="128" t="s">
        <v>156</v>
      </c>
      <c r="N30" s="128"/>
      <c r="O30" s="128"/>
      <c r="P30" s="19"/>
    </row>
    <row r="31" spans="2:23">
      <c r="B31" s="13"/>
      <c r="C31" s="123"/>
      <c r="D31" s="58">
        <v>2012</v>
      </c>
      <c r="E31" s="33">
        <v>2016</v>
      </c>
      <c r="F31" s="58">
        <v>2012</v>
      </c>
      <c r="G31" s="33">
        <v>2016</v>
      </c>
      <c r="H31" s="58">
        <v>2012</v>
      </c>
      <c r="I31" s="33">
        <v>2016</v>
      </c>
      <c r="J31" s="3"/>
      <c r="K31" s="3"/>
      <c r="L31" s="123"/>
      <c r="M31" s="33" t="s">
        <v>153</v>
      </c>
      <c r="N31" s="33" t="s">
        <v>154</v>
      </c>
      <c r="O31" s="33" t="s">
        <v>155</v>
      </c>
      <c r="P31" s="19"/>
      <c r="T31" s="95"/>
      <c r="U31" s="95" t="s">
        <v>182</v>
      </c>
      <c r="V31" s="95" t="s">
        <v>149</v>
      </c>
      <c r="W31" s="95" t="s">
        <v>183</v>
      </c>
    </row>
    <row r="32" spans="2:23">
      <c r="B32" s="13"/>
      <c r="C32" s="30" t="s">
        <v>5</v>
      </c>
      <c r="D32" s="59">
        <v>1511.4699999999998</v>
      </c>
      <c r="E32" s="56">
        <v>1218.6000740000002</v>
      </c>
      <c r="F32" s="59">
        <v>215.05</v>
      </c>
      <c r="G32" s="47">
        <v>482.76159100000001</v>
      </c>
      <c r="H32" s="60">
        <f>+F32/D32</f>
        <v>0.14227870880665844</v>
      </c>
      <c r="I32" s="57">
        <f>+G32/E32</f>
        <v>0.39616080886599381</v>
      </c>
      <c r="J32" s="3"/>
      <c r="K32" s="3"/>
      <c r="L32" s="30" t="s">
        <v>5</v>
      </c>
      <c r="M32" s="61">
        <v>0.6464911438050972</v>
      </c>
      <c r="N32" s="61">
        <v>0.39616080886599381</v>
      </c>
      <c r="O32" s="61">
        <v>1.5005225253625383E-2</v>
      </c>
      <c r="P32" s="19"/>
      <c r="T32" s="95" t="s">
        <v>5</v>
      </c>
      <c r="U32" s="96">
        <v>0.6464911438050972</v>
      </c>
      <c r="V32" s="96">
        <v>0.39616080886599381</v>
      </c>
      <c r="W32" s="96">
        <v>1.5005225253625383E-2</v>
      </c>
    </row>
    <row r="33" spans="2:23">
      <c r="B33" s="13"/>
      <c r="C33" s="30" t="s">
        <v>6</v>
      </c>
      <c r="D33" s="59">
        <v>1325.98</v>
      </c>
      <c r="E33" s="56">
        <v>1321.8821529999998</v>
      </c>
      <c r="F33" s="59">
        <v>0</v>
      </c>
      <c r="G33" s="47">
        <v>9.3915100000000002</v>
      </c>
      <c r="H33" s="60">
        <f t="shared" ref="H33:I39" si="2">+F33/D33</f>
        <v>0</v>
      </c>
      <c r="I33" s="57">
        <f t="shared" si="2"/>
        <v>7.104649971017501E-3</v>
      </c>
      <c r="J33" s="3"/>
      <c r="K33" s="3"/>
      <c r="L33" s="30" t="s">
        <v>6</v>
      </c>
      <c r="M33" s="61">
        <v>0.60515292228528272</v>
      </c>
      <c r="N33" s="61">
        <v>7.104649971017501E-3</v>
      </c>
      <c r="O33" s="61">
        <v>1.4483484305278143E-3</v>
      </c>
      <c r="P33" s="19"/>
      <c r="T33" s="95" t="s">
        <v>6</v>
      </c>
      <c r="U33" s="96">
        <v>0.60515292228528272</v>
      </c>
      <c r="V33" s="96">
        <v>7.104649971017501E-3</v>
      </c>
      <c r="W33" s="96">
        <v>1.4483484305278143E-3</v>
      </c>
    </row>
    <row r="34" spans="2:23">
      <c r="B34" s="13"/>
      <c r="C34" s="30" t="s">
        <v>7</v>
      </c>
      <c r="D34" s="59">
        <v>1812.53</v>
      </c>
      <c r="E34" s="56">
        <v>1853.7676019999999</v>
      </c>
      <c r="F34" s="59">
        <v>0</v>
      </c>
      <c r="G34" s="47">
        <v>264.79503000000005</v>
      </c>
      <c r="H34" s="60">
        <f t="shared" si="2"/>
        <v>0</v>
      </c>
      <c r="I34" s="57">
        <f t="shared" si="2"/>
        <v>0.14284154589513645</v>
      </c>
      <c r="J34" s="3"/>
      <c r="K34" s="3"/>
      <c r="L34" s="30" t="s">
        <v>7</v>
      </c>
      <c r="M34" s="61">
        <v>0.91076350361723846</v>
      </c>
      <c r="N34" s="61">
        <v>0.14284154589513645</v>
      </c>
      <c r="O34" s="61">
        <v>2.177633284299001E-3</v>
      </c>
      <c r="P34" s="19"/>
      <c r="T34" s="95" t="s">
        <v>7</v>
      </c>
      <c r="U34" s="96">
        <v>0.91076350361723846</v>
      </c>
      <c r="V34" s="96">
        <v>0.14284154589513645</v>
      </c>
      <c r="W34" s="96">
        <v>2.177633284299001E-3</v>
      </c>
    </row>
    <row r="35" spans="2:23">
      <c r="B35" s="13"/>
      <c r="C35" s="30" t="s">
        <v>8</v>
      </c>
      <c r="D35" s="59">
        <v>1400.56</v>
      </c>
      <c r="E35" s="56">
        <v>2015.1809170000004</v>
      </c>
      <c r="F35" s="59">
        <v>0</v>
      </c>
      <c r="G35" s="47">
        <v>21.2971</v>
      </c>
      <c r="H35" s="60">
        <f t="shared" si="2"/>
        <v>0</v>
      </c>
      <c r="I35" s="57">
        <f t="shared" si="2"/>
        <v>1.0568331518196883E-2</v>
      </c>
      <c r="J35" s="3"/>
      <c r="K35" s="3"/>
      <c r="L35" s="30" t="s">
        <v>8</v>
      </c>
      <c r="M35" s="61">
        <v>0.70433588175658102</v>
      </c>
      <c r="N35" s="61">
        <v>1.0568331518196883E-2</v>
      </c>
      <c r="O35" s="61">
        <v>1.3683235660780417E-4</v>
      </c>
      <c r="P35" s="19"/>
      <c r="T35" s="95" t="s">
        <v>8</v>
      </c>
      <c r="U35" s="96">
        <v>0.70433588175658102</v>
      </c>
      <c r="V35" s="96">
        <v>1.0568331518196883E-2</v>
      </c>
      <c r="W35" s="96">
        <v>1.3683235660780417E-4</v>
      </c>
    </row>
    <row r="36" spans="2:23">
      <c r="B36" s="13"/>
      <c r="C36" s="30" t="s">
        <v>9</v>
      </c>
      <c r="D36" s="59">
        <v>712.94</v>
      </c>
      <c r="E36" s="56">
        <v>772.43971899999997</v>
      </c>
      <c r="F36" s="59">
        <v>15.98</v>
      </c>
      <c r="G36" s="47">
        <v>16.684176000000001</v>
      </c>
      <c r="H36" s="60">
        <f t="shared" si="2"/>
        <v>2.2414228406317502E-2</v>
      </c>
      <c r="I36" s="57">
        <f t="shared" si="2"/>
        <v>2.1599324309215125E-2</v>
      </c>
      <c r="J36" s="3"/>
      <c r="K36" s="3"/>
      <c r="L36" s="30" t="s">
        <v>9</v>
      </c>
      <c r="M36" s="61">
        <v>0.42692511193140859</v>
      </c>
      <c r="N36" s="61">
        <v>2.1599324309215125E-2</v>
      </c>
      <c r="O36" s="61">
        <v>7.4196662139492569E-4</v>
      </c>
      <c r="P36" s="19"/>
      <c r="T36" s="95" t="s">
        <v>9</v>
      </c>
      <c r="U36" s="96">
        <v>0.42692511193140859</v>
      </c>
      <c r="V36" s="96">
        <v>2.1599324309215125E-2</v>
      </c>
      <c r="W36" s="96">
        <v>7.4196662139492569E-4</v>
      </c>
    </row>
    <row r="37" spans="2:23">
      <c r="B37" s="13"/>
      <c r="C37" s="30" t="s">
        <v>10</v>
      </c>
      <c r="D37" s="59">
        <v>721.21</v>
      </c>
      <c r="E37" s="56">
        <v>743.06355600000006</v>
      </c>
      <c r="F37" s="59">
        <v>48.94</v>
      </c>
      <c r="G37" s="47">
        <v>48.940999999999995</v>
      </c>
      <c r="H37" s="60">
        <f t="shared" si="2"/>
        <v>6.7858182776167827E-2</v>
      </c>
      <c r="I37" s="57">
        <f t="shared" si="2"/>
        <v>6.5863814211876093E-2</v>
      </c>
      <c r="J37" s="3"/>
      <c r="K37" s="3"/>
      <c r="L37" s="30" t="s">
        <v>10</v>
      </c>
      <c r="M37" s="61">
        <v>0.97540130413089476</v>
      </c>
      <c r="N37" s="61">
        <v>6.5863814211876093E-2</v>
      </c>
      <c r="O37" s="61">
        <v>4.0153101637012141E-2</v>
      </c>
      <c r="P37" s="19"/>
      <c r="T37" s="95" t="s">
        <v>10</v>
      </c>
      <c r="U37" s="96">
        <v>0.97540130413089476</v>
      </c>
      <c r="V37" s="96">
        <v>6.5863814211876093E-2</v>
      </c>
      <c r="W37" s="96">
        <v>4.0153101637012141E-2</v>
      </c>
    </row>
    <row r="38" spans="2:23">
      <c r="B38" s="13"/>
      <c r="C38" s="30" t="s">
        <v>11</v>
      </c>
      <c r="D38" s="59">
        <v>895</v>
      </c>
      <c r="E38" s="56">
        <v>833.70869700000026</v>
      </c>
      <c r="F38" s="59">
        <v>14.58</v>
      </c>
      <c r="G38" s="47">
        <v>67.679109999999966</v>
      </c>
      <c r="H38" s="60">
        <f t="shared" si="2"/>
        <v>1.629050279329609E-2</v>
      </c>
      <c r="I38" s="57">
        <f t="shared" si="2"/>
        <v>8.1178366308921862E-2</v>
      </c>
      <c r="J38" s="3"/>
      <c r="K38" s="3"/>
      <c r="L38" s="30" t="s">
        <v>11</v>
      </c>
      <c r="M38" s="61">
        <v>0.57875088321840318</v>
      </c>
      <c r="N38" s="61">
        <v>8.1178366308921862E-2</v>
      </c>
      <c r="O38" s="61">
        <v>2.3313896503472452E-2</v>
      </c>
      <c r="P38" s="19"/>
      <c r="T38" s="95" t="s">
        <v>11</v>
      </c>
      <c r="U38" s="96">
        <v>0.57875088321840318</v>
      </c>
      <c r="V38" s="96">
        <v>8.1178366308921862E-2</v>
      </c>
      <c r="W38" s="96">
        <v>2.3313896503472452E-2</v>
      </c>
    </row>
    <row r="39" spans="2:23">
      <c r="B39" s="13"/>
      <c r="C39" s="30" t="s">
        <v>12</v>
      </c>
      <c r="D39" s="59">
        <v>610.69999999999993</v>
      </c>
      <c r="E39" s="56">
        <v>607.57549100000006</v>
      </c>
      <c r="F39" s="59">
        <v>34.43</v>
      </c>
      <c r="G39" s="47">
        <v>34.434956</v>
      </c>
      <c r="H39" s="60">
        <f t="shared" si="2"/>
        <v>5.6377926969051917E-2</v>
      </c>
      <c r="I39" s="57">
        <f t="shared" si="2"/>
        <v>5.6676012298198505E-2</v>
      </c>
      <c r="J39" s="3"/>
      <c r="K39" s="3"/>
      <c r="L39" s="30" t="s">
        <v>12</v>
      </c>
      <c r="M39" s="61">
        <v>0.4654680859567551</v>
      </c>
      <c r="N39" s="61">
        <v>5.6676012298198505E-2</v>
      </c>
      <c r="O39" s="61">
        <v>0</v>
      </c>
      <c r="P39" s="19"/>
      <c r="T39" s="95" t="s">
        <v>12</v>
      </c>
      <c r="U39" s="96">
        <v>0.4654680859567551</v>
      </c>
      <c r="V39" s="96">
        <v>5.6676012298198505E-2</v>
      </c>
      <c r="W39" s="96">
        <v>0</v>
      </c>
    </row>
    <row r="40" spans="2:23">
      <c r="B40" s="13"/>
      <c r="C40" s="62" t="s">
        <v>1</v>
      </c>
      <c r="D40" s="64">
        <f>SUM(D32:D39)</f>
        <v>8990.39</v>
      </c>
      <c r="E40" s="65">
        <f>SUM(E32:E39)</f>
        <v>9366.2182090000006</v>
      </c>
      <c r="F40" s="64">
        <f>SUM(F32:F39)</f>
        <v>328.98</v>
      </c>
      <c r="G40" s="65">
        <f>SUM(G32:G39)</f>
        <v>945.98447299999998</v>
      </c>
      <c r="H40" s="66">
        <f t="shared" ref="H40" si="3">+F40/D40</f>
        <v>3.6592405891179361E-2</v>
      </c>
      <c r="I40" s="67">
        <f t="shared" ref="I40" si="4">+G40/E40</f>
        <v>0.10099961925839004</v>
      </c>
      <c r="J40" s="99">
        <f>+G40-F40</f>
        <v>617.00447299999996</v>
      </c>
      <c r="K40" s="3"/>
      <c r="L40" s="62" t="s">
        <v>1</v>
      </c>
      <c r="M40" s="63">
        <v>0.66862354361241594</v>
      </c>
      <c r="N40" s="63">
        <v>0.10099961925839004</v>
      </c>
      <c r="O40" s="63">
        <v>9.8606616954215933E-3</v>
      </c>
      <c r="P40" s="19"/>
    </row>
    <row r="41" spans="2:23">
      <c r="B41" s="13"/>
      <c r="C41" s="120" t="s">
        <v>24</v>
      </c>
      <c r="D41" s="120"/>
      <c r="E41" s="120"/>
      <c r="F41" s="120"/>
      <c r="G41" s="120"/>
      <c r="H41" s="120"/>
      <c r="I41" s="120"/>
      <c r="J41" s="3"/>
      <c r="K41" s="3"/>
      <c r="L41" s="129" t="s">
        <v>157</v>
      </c>
      <c r="M41" s="129"/>
      <c r="N41" s="129"/>
      <c r="O41" s="129"/>
      <c r="P41" s="19"/>
    </row>
    <row r="42" spans="2:23">
      <c r="B42" s="13"/>
      <c r="C42" s="29"/>
      <c r="D42" s="29"/>
      <c r="E42" s="29"/>
      <c r="F42" s="29"/>
      <c r="G42" s="29"/>
      <c r="H42" s="29"/>
      <c r="I42" s="29"/>
      <c r="J42" s="3"/>
      <c r="K42" s="3"/>
      <c r="L42" s="77"/>
      <c r="M42" s="77"/>
      <c r="N42" s="77"/>
      <c r="O42" s="77"/>
      <c r="P42" s="19"/>
    </row>
    <row r="43" spans="2:2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</sheetData>
  <sortState ref="S58:T61">
    <sortCondition descending="1" ref="T58:T61"/>
  </sortState>
  <mergeCells count="20">
    <mergeCell ref="L41:O41"/>
    <mergeCell ref="F26:L26"/>
    <mergeCell ref="C30:C31"/>
    <mergeCell ref="C29:I29"/>
    <mergeCell ref="F30:G30"/>
    <mergeCell ref="D30:E30"/>
    <mergeCell ref="H30:I30"/>
    <mergeCell ref="C41:I41"/>
    <mergeCell ref="E17:M17"/>
    <mergeCell ref="F20:L20"/>
    <mergeCell ref="L30:L31"/>
    <mergeCell ref="B1:O2"/>
    <mergeCell ref="E9:M9"/>
    <mergeCell ref="E11:E12"/>
    <mergeCell ref="F11:G11"/>
    <mergeCell ref="H11:I11"/>
    <mergeCell ref="J11:K11"/>
    <mergeCell ref="L11:M11"/>
    <mergeCell ref="M30:O30"/>
    <mergeCell ref="L29:O29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59"/>
  <sheetViews>
    <sheetView zoomScaleNormal="100" workbookViewId="0">
      <selection activeCell="C10" sqref="C10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>
      <c r="B1" s="132" t="s">
        <v>205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7" ht="1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7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+B44</f>
        <v>3. Infraestructura Portuaria</v>
      </c>
      <c r="L3" s="7"/>
      <c r="M3" s="5"/>
      <c r="N3" s="8"/>
      <c r="O3" s="8"/>
      <c r="P3" s="8"/>
    </row>
    <row r="4" spans="2:17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7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7">
      <c r="B8" s="13"/>
      <c r="C8" s="12"/>
      <c r="N8" s="12"/>
      <c r="P8" s="19"/>
      <c r="Q8" s="3"/>
    </row>
    <row r="9" spans="2:17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  <c r="Q9" s="3"/>
    </row>
    <row r="10" spans="2:17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  <c r="Q10" s="3"/>
    </row>
    <row r="11" spans="2:17">
      <c r="B11" s="13"/>
      <c r="E11" s="133" t="s">
        <v>25</v>
      </c>
      <c r="F11" s="128" t="s">
        <v>16</v>
      </c>
      <c r="G11" s="128"/>
      <c r="H11" s="128" t="s">
        <v>17</v>
      </c>
      <c r="I11" s="128"/>
      <c r="J11" s="128" t="s">
        <v>18</v>
      </c>
      <c r="K11" s="128"/>
      <c r="L11" s="128" t="s">
        <v>1</v>
      </c>
      <c r="M11" s="128"/>
      <c r="P11" s="19"/>
      <c r="Q11" s="3"/>
    </row>
    <row r="12" spans="2:17">
      <c r="B12" s="13"/>
      <c r="E12" s="133"/>
      <c r="F12" s="32" t="s">
        <v>26</v>
      </c>
      <c r="G12" s="36" t="s">
        <v>23</v>
      </c>
      <c r="H12" s="32" t="s">
        <v>26</v>
      </c>
      <c r="I12" s="36" t="s">
        <v>23</v>
      </c>
      <c r="J12" s="32" t="s">
        <v>26</v>
      </c>
      <c r="K12" s="36" t="s">
        <v>23</v>
      </c>
      <c r="L12" s="32" t="s">
        <v>26</v>
      </c>
      <c r="M12" s="36" t="s">
        <v>23</v>
      </c>
      <c r="P12" s="19"/>
      <c r="Q12" s="3"/>
    </row>
    <row r="13" spans="2:17">
      <c r="B13" s="13"/>
      <c r="E13" s="30" t="s">
        <v>19</v>
      </c>
      <c r="F13" s="47">
        <v>1224.8460000000002</v>
      </c>
      <c r="G13" s="37">
        <f>+F13/F15</f>
        <v>0.6464911438050972</v>
      </c>
      <c r="H13" s="47">
        <v>482.76159100000001</v>
      </c>
      <c r="I13" s="37">
        <f>+H13/H15</f>
        <v>0.39616080886599381</v>
      </c>
      <c r="J13" s="47">
        <v>115.67</v>
      </c>
      <c r="K13" s="37">
        <f>+J13/J15</f>
        <v>1.5005225253625383E-2</v>
      </c>
      <c r="L13" s="47">
        <f>+J13+H13+F13</f>
        <v>1823.2775910000003</v>
      </c>
      <c r="M13" s="37">
        <f>+L13/L15</f>
        <v>0.16848107306756008</v>
      </c>
      <c r="P13" s="19"/>
      <c r="Q13" s="3"/>
    </row>
    <row r="14" spans="2:17">
      <c r="B14" s="13"/>
      <c r="E14" s="30" t="s">
        <v>20</v>
      </c>
      <c r="F14" s="47">
        <v>669.75999999999988</v>
      </c>
      <c r="G14" s="37">
        <f>+F14/F15</f>
        <v>0.35350885619490269</v>
      </c>
      <c r="H14" s="47">
        <v>735.83848300000011</v>
      </c>
      <c r="I14" s="37">
        <f>+H14/H15</f>
        <v>0.60383919113400608</v>
      </c>
      <c r="J14" s="47">
        <v>7592.9780239310767</v>
      </c>
      <c r="K14" s="37">
        <f>+J14/J15</f>
        <v>0.98499477474637465</v>
      </c>
      <c r="L14" s="47">
        <f>+J14+H14+F14</f>
        <v>8998.5765069310764</v>
      </c>
      <c r="M14" s="37">
        <f>+L14/L15</f>
        <v>0.83151892693243989</v>
      </c>
      <c r="P14" s="19"/>
      <c r="Q14" s="3"/>
    </row>
    <row r="15" spans="2:17">
      <c r="B15" s="13"/>
      <c r="E15" s="31" t="s">
        <v>1</v>
      </c>
      <c r="F15" s="48">
        <f t="shared" ref="F15:K15" si="0">+F14+F13</f>
        <v>1894.6060000000002</v>
      </c>
      <c r="G15" s="38">
        <f t="shared" si="0"/>
        <v>0.99999999999999989</v>
      </c>
      <c r="H15" s="48">
        <f t="shared" si="0"/>
        <v>1218.6000740000002</v>
      </c>
      <c r="I15" s="38">
        <f t="shared" si="0"/>
        <v>0.99999999999999989</v>
      </c>
      <c r="J15" s="48">
        <f t="shared" si="0"/>
        <v>7708.6480239310768</v>
      </c>
      <c r="K15" s="38">
        <f t="shared" si="0"/>
        <v>1</v>
      </c>
      <c r="L15" s="48">
        <f>+J15+H15+F15</f>
        <v>10821.854097931076</v>
      </c>
      <c r="M15" s="38">
        <f>+M14+M13</f>
        <v>1</v>
      </c>
      <c r="P15" s="19"/>
      <c r="Q15" s="3"/>
    </row>
    <row r="16" spans="2:17">
      <c r="B16" s="13"/>
      <c r="E16" s="43" t="s">
        <v>2</v>
      </c>
      <c r="F16" s="38">
        <f>+F15/L15</f>
        <v>0.17507221801874148</v>
      </c>
      <c r="G16" s="44"/>
      <c r="H16" s="38">
        <f>+H15/L15</f>
        <v>0.11260547989026874</v>
      </c>
      <c r="I16" s="44"/>
      <c r="J16" s="38">
        <f>+J15/L15</f>
        <v>0.7123223020909899</v>
      </c>
      <c r="K16" s="44"/>
      <c r="L16" s="38">
        <f>+J16+H16+F16</f>
        <v>1</v>
      </c>
      <c r="M16" s="38"/>
      <c r="P16" s="19"/>
      <c r="Q16" s="3"/>
    </row>
    <row r="17" spans="2:17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  <c r="Q17" s="3"/>
    </row>
    <row r="18" spans="2:17">
      <c r="B18" s="13"/>
      <c r="C18" s="26"/>
      <c r="D18" s="26"/>
      <c r="E18" s="26"/>
      <c r="P18" s="19"/>
      <c r="Q18" s="3"/>
    </row>
    <row r="19" spans="2:17">
      <c r="B19" s="13"/>
      <c r="C19" s="26"/>
      <c r="D19" s="26"/>
      <c r="P19" s="19"/>
      <c r="Q19" s="3"/>
    </row>
    <row r="20" spans="2:17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  <c r="Q20" s="3"/>
    </row>
    <row r="21" spans="2:17" ht="24">
      <c r="B21" s="13"/>
      <c r="F21" s="42" t="s">
        <v>22</v>
      </c>
      <c r="G21" s="34" t="s">
        <v>19</v>
      </c>
      <c r="H21" s="39" t="s">
        <v>23</v>
      </c>
      <c r="I21" s="35" t="s">
        <v>20</v>
      </c>
      <c r="J21" s="39" t="s">
        <v>23</v>
      </c>
      <c r="K21" s="27" t="s">
        <v>1</v>
      </c>
      <c r="L21" s="39" t="s">
        <v>23</v>
      </c>
      <c r="P21" s="19"/>
      <c r="Q21" s="3"/>
    </row>
    <row r="22" spans="2:17">
      <c r="B22" s="13"/>
      <c r="F22" s="30" t="s">
        <v>16</v>
      </c>
      <c r="G22" s="49">
        <v>1224.8460000000002</v>
      </c>
      <c r="H22" s="51">
        <f>+G22/G25</f>
        <v>0.67178251191482996</v>
      </c>
      <c r="I22" s="49">
        <v>669.75999999999988</v>
      </c>
      <c r="J22" s="51">
        <f>+I22/I25</f>
        <v>7.442954999428221E-2</v>
      </c>
      <c r="K22" s="49">
        <f>+I22+G22</f>
        <v>1894.6060000000002</v>
      </c>
      <c r="L22" s="51">
        <f>+K22/K25</f>
        <v>0.17507221801874143</v>
      </c>
      <c r="P22" s="19"/>
      <c r="Q22" s="3"/>
    </row>
    <row r="23" spans="2:17">
      <c r="B23" s="13"/>
      <c r="F23" s="30" t="s">
        <v>17</v>
      </c>
      <c r="G23" s="49">
        <v>482.76159100000001</v>
      </c>
      <c r="H23" s="51">
        <f>+G23/G25</f>
        <v>0.26477679174196572</v>
      </c>
      <c r="I23" s="49">
        <v>735.83848300000011</v>
      </c>
      <c r="J23" s="51">
        <f>+I23/I25</f>
        <v>8.1772765107150758E-2</v>
      </c>
      <c r="K23" s="49">
        <f>+I23+G23</f>
        <v>1218.6000740000002</v>
      </c>
      <c r="L23" s="51">
        <f>+K23/K25</f>
        <v>0.11260547989026871</v>
      </c>
      <c r="P23" s="19"/>
      <c r="Q23" s="3"/>
    </row>
    <row r="24" spans="2:17">
      <c r="B24" s="13"/>
      <c r="F24" s="30" t="s">
        <v>18</v>
      </c>
      <c r="G24" s="49">
        <v>115.67</v>
      </c>
      <c r="H24" s="51">
        <f>+G24/G25</f>
        <v>6.3440696343204261E-2</v>
      </c>
      <c r="I24" s="49">
        <v>7592.9780239310767</v>
      </c>
      <c r="J24" s="51">
        <f>+I24/I25</f>
        <v>0.8437976848985671</v>
      </c>
      <c r="K24" s="49">
        <f>+I24+G24</f>
        <v>7708.6480239310768</v>
      </c>
      <c r="L24" s="51">
        <f>+K24/K25</f>
        <v>0.71232230209098979</v>
      </c>
      <c r="P24" s="19"/>
      <c r="Q24" s="3"/>
    </row>
    <row r="25" spans="2:17">
      <c r="B25" s="13"/>
      <c r="F25" s="40" t="s">
        <v>1</v>
      </c>
      <c r="G25" s="50">
        <f t="shared" ref="G25:L25" si="1">SUM(G22:G24)</f>
        <v>1823.2775910000003</v>
      </c>
      <c r="H25" s="52">
        <f t="shared" si="1"/>
        <v>0.99999999999999989</v>
      </c>
      <c r="I25" s="50">
        <f t="shared" si="1"/>
        <v>8998.5765069310764</v>
      </c>
      <c r="J25" s="52">
        <f t="shared" si="1"/>
        <v>1</v>
      </c>
      <c r="K25" s="50">
        <f t="shared" si="1"/>
        <v>10821.854097931078</v>
      </c>
      <c r="L25" s="52">
        <f t="shared" si="1"/>
        <v>1</v>
      </c>
      <c r="P25" s="19"/>
      <c r="Q25" s="3"/>
    </row>
    <row r="26" spans="2:17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  <c r="Q26" s="3"/>
    </row>
    <row r="27" spans="2:17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7">
      <c r="B29" s="20" t="s">
        <v>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7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7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7">
      <c r="B32" s="13"/>
      <c r="E32" s="121" t="s">
        <v>48</v>
      </c>
      <c r="F32" s="121"/>
      <c r="G32" s="121"/>
      <c r="H32" s="121"/>
      <c r="I32" s="121"/>
      <c r="J32" s="121"/>
      <c r="K32" s="121"/>
      <c r="L32" s="121"/>
      <c r="M32" s="121"/>
      <c r="N32" s="12"/>
      <c r="O32" s="12"/>
      <c r="P32" s="14"/>
    </row>
    <row r="33" spans="2:16">
      <c r="B33" s="13"/>
      <c r="E33" s="33" t="s">
        <v>51</v>
      </c>
      <c r="F33" s="33" t="s">
        <v>40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O33" s="12"/>
      <c r="P33" s="14"/>
    </row>
    <row r="34" spans="2:16">
      <c r="B34" s="13"/>
      <c r="E34" s="30" t="s">
        <v>49</v>
      </c>
      <c r="F34" s="30" t="s">
        <v>29</v>
      </c>
      <c r="G34" s="30" t="s">
        <v>30</v>
      </c>
      <c r="H34" s="30" t="s">
        <v>31</v>
      </c>
      <c r="I34" s="30" t="s">
        <v>32</v>
      </c>
      <c r="J34" s="30" t="s">
        <v>33</v>
      </c>
      <c r="K34" s="30" t="s">
        <v>34</v>
      </c>
      <c r="L34" s="30" t="s">
        <v>35</v>
      </c>
      <c r="M34" s="30" t="s">
        <v>34</v>
      </c>
      <c r="O34" s="12"/>
      <c r="P34" s="14"/>
    </row>
    <row r="35" spans="2:16">
      <c r="B35" s="13"/>
      <c r="E35" s="30" t="s">
        <v>50</v>
      </c>
      <c r="F35" s="30" t="s">
        <v>36</v>
      </c>
      <c r="G35" s="30" t="s">
        <v>37</v>
      </c>
      <c r="H35" s="30" t="s">
        <v>38</v>
      </c>
      <c r="I35" s="30" t="s">
        <v>39</v>
      </c>
      <c r="J35" s="30" t="s">
        <v>33</v>
      </c>
      <c r="K35" s="30" t="s">
        <v>16</v>
      </c>
      <c r="L35" s="30" t="s">
        <v>35</v>
      </c>
      <c r="M35" s="30" t="s">
        <v>16</v>
      </c>
      <c r="O35" s="12"/>
      <c r="P35" s="14"/>
    </row>
    <row r="36" spans="2:16">
      <c r="B36" s="13"/>
      <c r="E36" s="120" t="s">
        <v>52</v>
      </c>
      <c r="F36" s="120"/>
      <c r="G36" s="120"/>
      <c r="H36" s="120"/>
      <c r="I36" s="120"/>
      <c r="J36" s="120"/>
      <c r="K36" s="120"/>
      <c r="L36" s="120"/>
      <c r="M36" s="120"/>
      <c r="O36" s="12"/>
      <c r="P36" s="14"/>
    </row>
    <row r="37" spans="2:16">
      <c r="B37" s="13"/>
      <c r="C37" s="12"/>
      <c r="D37" s="12"/>
      <c r="O37" s="12"/>
      <c r="P37" s="14"/>
    </row>
    <row r="38" spans="2:16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>
      <c r="B44" s="20" t="s">
        <v>53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2:16">
      <c r="B47" s="13"/>
      <c r="C47" s="12"/>
      <c r="D47" s="12"/>
      <c r="E47" s="12"/>
      <c r="F47" s="121" t="s">
        <v>77</v>
      </c>
      <c r="G47" s="121"/>
      <c r="H47" s="121"/>
      <c r="I47" s="121"/>
      <c r="J47" s="121"/>
      <c r="K47" s="121"/>
      <c r="L47" s="121"/>
      <c r="M47" s="12"/>
      <c r="N47" s="12"/>
      <c r="O47" s="12"/>
      <c r="P47" s="14"/>
    </row>
    <row r="48" spans="2:16">
      <c r="B48" s="13"/>
      <c r="C48" s="12"/>
      <c r="D48" s="12"/>
      <c r="E48" s="12"/>
      <c r="F48" s="45" t="s">
        <v>63</v>
      </c>
      <c r="G48" s="134" t="s">
        <v>51</v>
      </c>
      <c r="H48" s="134"/>
      <c r="I48" s="45" t="s">
        <v>42</v>
      </c>
      <c r="J48" s="45" t="s">
        <v>64</v>
      </c>
      <c r="K48" s="45" t="s">
        <v>65</v>
      </c>
      <c r="L48" s="45" t="s">
        <v>66</v>
      </c>
      <c r="M48" s="12"/>
      <c r="N48" s="12"/>
      <c r="O48" s="12"/>
      <c r="P48" s="14"/>
    </row>
    <row r="49" spans="2:16">
      <c r="B49" s="13"/>
      <c r="C49" s="12"/>
      <c r="D49" s="12"/>
      <c r="E49" s="12"/>
      <c r="F49" s="30" t="s">
        <v>67</v>
      </c>
      <c r="G49" s="135" t="s">
        <v>69</v>
      </c>
      <c r="H49" s="135"/>
      <c r="I49" s="30" t="s">
        <v>75</v>
      </c>
      <c r="J49" s="30" t="s">
        <v>54</v>
      </c>
      <c r="K49" s="30" t="s">
        <v>55</v>
      </c>
      <c r="L49" s="25" t="s">
        <v>34</v>
      </c>
      <c r="M49" s="12"/>
      <c r="N49" s="12"/>
      <c r="O49" s="12"/>
      <c r="P49" s="14"/>
    </row>
    <row r="50" spans="2:16">
      <c r="B50" s="13"/>
      <c r="C50" s="12"/>
      <c r="D50" s="12"/>
      <c r="E50" s="12"/>
      <c r="F50" s="30" t="s">
        <v>67</v>
      </c>
      <c r="G50" s="135" t="s">
        <v>70</v>
      </c>
      <c r="H50" s="135"/>
      <c r="I50" s="30" t="s">
        <v>56</v>
      </c>
      <c r="J50" s="30" t="s">
        <v>57</v>
      </c>
      <c r="K50" s="30" t="s">
        <v>55</v>
      </c>
      <c r="L50" s="25" t="s">
        <v>34</v>
      </c>
      <c r="M50" s="12"/>
      <c r="N50" s="12"/>
      <c r="O50" s="12"/>
      <c r="P50" s="14"/>
    </row>
    <row r="51" spans="2:16">
      <c r="B51" s="13"/>
      <c r="C51" s="12"/>
      <c r="D51" s="12"/>
      <c r="E51" s="12"/>
      <c r="F51" s="30" t="s">
        <v>67</v>
      </c>
      <c r="G51" s="135" t="s">
        <v>71</v>
      </c>
      <c r="H51" s="135"/>
      <c r="I51" s="30" t="s">
        <v>58</v>
      </c>
      <c r="J51" s="30" t="s">
        <v>57</v>
      </c>
      <c r="K51" s="30" t="s">
        <v>55</v>
      </c>
      <c r="L51" s="25" t="s">
        <v>34</v>
      </c>
      <c r="M51" s="12"/>
      <c r="N51" s="12"/>
      <c r="O51" s="12"/>
      <c r="P51" s="14"/>
    </row>
    <row r="52" spans="2:16">
      <c r="B52" s="13"/>
      <c r="C52" s="12"/>
      <c r="D52" s="12"/>
      <c r="E52" s="12"/>
      <c r="F52" s="30" t="s">
        <v>67</v>
      </c>
      <c r="G52" s="135" t="s">
        <v>72</v>
      </c>
      <c r="H52" s="135"/>
      <c r="I52" s="30" t="s">
        <v>59</v>
      </c>
      <c r="J52" s="30" t="s">
        <v>60</v>
      </c>
      <c r="K52" s="30" t="s">
        <v>55</v>
      </c>
      <c r="L52" s="25" t="s">
        <v>34</v>
      </c>
      <c r="M52" s="12"/>
      <c r="N52" s="12"/>
      <c r="O52" s="12"/>
      <c r="P52" s="14"/>
    </row>
    <row r="53" spans="2:16">
      <c r="B53" s="13"/>
      <c r="C53" s="12"/>
      <c r="D53" s="12"/>
      <c r="E53" s="12"/>
      <c r="F53" s="30" t="s">
        <v>67</v>
      </c>
      <c r="G53" s="135" t="s">
        <v>73</v>
      </c>
      <c r="H53" s="135"/>
      <c r="I53" s="30" t="s">
        <v>61</v>
      </c>
      <c r="J53" s="30" t="s">
        <v>60</v>
      </c>
      <c r="K53" s="30" t="s">
        <v>55</v>
      </c>
      <c r="L53" s="25" t="s">
        <v>34</v>
      </c>
      <c r="M53" s="12"/>
      <c r="N53" s="12"/>
      <c r="O53" s="12"/>
      <c r="P53" s="14"/>
    </row>
    <row r="54" spans="2:16">
      <c r="B54" s="13"/>
      <c r="C54" s="12"/>
      <c r="D54" s="12"/>
      <c r="E54" s="12"/>
      <c r="F54" s="30" t="s">
        <v>68</v>
      </c>
      <c r="G54" s="135" t="s">
        <v>74</v>
      </c>
      <c r="H54" s="135"/>
      <c r="I54" s="30" t="s">
        <v>62</v>
      </c>
      <c r="J54" s="30" t="s">
        <v>60</v>
      </c>
      <c r="K54" s="30" t="s">
        <v>55</v>
      </c>
      <c r="L54" s="25" t="s">
        <v>34</v>
      </c>
      <c r="M54" s="12"/>
      <c r="N54" s="12"/>
      <c r="O54" s="12"/>
      <c r="P54" s="14"/>
    </row>
    <row r="55" spans="2:16">
      <c r="B55" s="13"/>
      <c r="C55" s="12"/>
      <c r="D55" s="12"/>
      <c r="E55" s="12"/>
      <c r="F55" s="120" t="s">
        <v>76</v>
      </c>
      <c r="G55" s="120"/>
      <c r="H55" s="120"/>
      <c r="I55" s="120"/>
      <c r="J55" s="120"/>
      <c r="K55" s="120"/>
      <c r="L55" s="120"/>
      <c r="M55" s="23"/>
      <c r="N55" s="23"/>
      <c r="O55" s="12"/>
      <c r="P55" s="14"/>
    </row>
    <row r="56" spans="2:16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4"/>
    </row>
    <row r="57" spans="2:16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4"/>
    </row>
    <row r="58" spans="2:16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4"/>
    </row>
    <row r="59" spans="2:16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7"/>
    </row>
  </sheetData>
  <sortState ref="K11:L23">
    <sortCondition descending="1" ref="K12:K24"/>
  </sortState>
  <mergeCells count="21">
    <mergeCell ref="G52:H52"/>
    <mergeCell ref="G53:H53"/>
    <mergeCell ref="G54:H54"/>
    <mergeCell ref="F55:L55"/>
    <mergeCell ref="E36:M36"/>
    <mergeCell ref="E32:M32"/>
    <mergeCell ref="G48:H48"/>
    <mergeCell ref="G49:H49"/>
    <mergeCell ref="G50:H50"/>
    <mergeCell ref="G51:H51"/>
    <mergeCell ref="F47:L47"/>
    <mergeCell ref="E17:M17"/>
    <mergeCell ref="F26:L26"/>
    <mergeCell ref="F20:L20"/>
    <mergeCell ref="E9:M9"/>
    <mergeCell ref="B1:P2"/>
    <mergeCell ref="F11:G11"/>
    <mergeCell ref="H11:I11"/>
    <mergeCell ref="J11:K11"/>
    <mergeCell ref="L11:M11"/>
    <mergeCell ref="E11:E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B11" sqref="B11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>
      <c r="B1" s="132" t="s">
        <v>206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1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+B44</f>
        <v>3. Infraestructura Portuaria</v>
      </c>
      <c r="L3" s="7"/>
      <c r="M3" s="5"/>
      <c r="N3" s="8"/>
      <c r="O3" s="8"/>
      <c r="P3" s="8"/>
    </row>
    <row r="4" spans="2:16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6">
      <c r="B8" s="13"/>
      <c r="C8" s="12"/>
      <c r="N8" s="12"/>
      <c r="P8" s="19"/>
    </row>
    <row r="9" spans="2:16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</row>
    <row r="10" spans="2:16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</row>
    <row r="11" spans="2:16">
      <c r="B11" s="13"/>
      <c r="E11" s="133" t="s">
        <v>25</v>
      </c>
      <c r="F11" s="128" t="s">
        <v>16</v>
      </c>
      <c r="G11" s="128"/>
      <c r="H11" s="128" t="s">
        <v>17</v>
      </c>
      <c r="I11" s="128"/>
      <c r="J11" s="128" t="s">
        <v>18</v>
      </c>
      <c r="K11" s="128"/>
      <c r="L11" s="128" t="s">
        <v>1</v>
      </c>
      <c r="M11" s="128"/>
      <c r="P11" s="19"/>
    </row>
    <row r="12" spans="2:16">
      <c r="B12" s="13"/>
      <c r="E12" s="133"/>
      <c r="F12" s="33" t="s">
        <v>26</v>
      </c>
      <c r="G12" s="36" t="s">
        <v>23</v>
      </c>
      <c r="H12" s="33" t="s">
        <v>26</v>
      </c>
      <c r="I12" s="36" t="s">
        <v>23</v>
      </c>
      <c r="J12" s="33" t="s">
        <v>26</v>
      </c>
      <c r="K12" s="36" t="s">
        <v>23</v>
      </c>
      <c r="L12" s="33" t="s">
        <v>26</v>
      </c>
      <c r="M12" s="36" t="s">
        <v>23</v>
      </c>
      <c r="P12" s="19"/>
    </row>
    <row r="13" spans="2:16">
      <c r="B13" s="13"/>
      <c r="E13" s="30" t="s">
        <v>19</v>
      </c>
      <c r="F13" s="47">
        <v>700.2170000000001</v>
      </c>
      <c r="G13" s="37">
        <f>+F13/F15</f>
        <v>0.60515292228528272</v>
      </c>
      <c r="H13" s="47">
        <v>9.3915100000000002</v>
      </c>
      <c r="I13" s="37">
        <f>+H13/H15</f>
        <v>7.104649971017501E-3</v>
      </c>
      <c r="J13" s="47">
        <v>7.27</v>
      </c>
      <c r="K13" s="37">
        <f>+J13/J15</f>
        <v>1.4483484305278143E-3</v>
      </c>
      <c r="L13" s="47">
        <f>+J13+H13+F13</f>
        <v>716.87851000000012</v>
      </c>
      <c r="M13" s="37">
        <f>+L13/L15</f>
        <v>9.5603131697728938E-2</v>
      </c>
      <c r="P13" s="19"/>
    </row>
    <row r="14" spans="2:16">
      <c r="B14" s="13"/>
      <c r="E14" s="30" t="s">
        <v>20</v>
      </c>
      <c r="F14" s="47">
        <v>456.87400000000002</v>
      </c>
      <c r="G14" s="37">
        <f>+F14/F15</f>
        <v>0.39484707771471733</v>
      </c>
      <c r="H14" s="47">
        <v>1312.4906429999999</v>
      </c>
      <c r="I14" s="37">
        <f>+H14/H15</f>
        <v>0.99289535002898255</v>
      </c>
      <c r="J14" s="47">
        <v>5012.2403931935978</v>
      </c>
      <c r="K14" s="37">
        <f>+J14/J15</f>
        <v>0.99855165156947212</v>
      </c>
      <c r="L14" s="47">
        <f>+J14+H14+F14</f>
        <v>6781.6050361935977</v>
      </c>
      <c r="M14" s="37">
        <f>+L14/L15</f>
        <v>0.90439686830227106</v>
      </c>
      <c r="P14" s="19"/>
    </row>
    <row r="15" spans="2:16">
      <c r="B15" s="13"/>
      <c r="E15" s="31" t="s">
        <v>1</v>
      </c>
      <c r="F15" s="48">
        <f t="shared" ref="F15:K15" si="0">+F14+F13</f>
        <v>1157.0910000000001</v>
      </c>
      <c r="G15" s="38">
        <f t="shared" si="0"/>
        <v>1</v>
      </c>
      <c r="H15" s="48">
        <f t="shared" si="0"/>
        <v>1321.8821529999998</v>
      </c>
      <c r="I15" s="38">
        <f t="shared" si="0"/>
        <v>1</v>
      </c>
      <c r="J15" s="48">
        <f t="shared" si="0"/>
        <v>5019.5103931935982</v>
      </c>
      <c r="K15" s="38">
        <f t="shared" si="0"/>
        <v>0.99999999999999989</v>
      </c>
      <c r="L15" s="48">
        <f>+J15+H15+F15</f>
        <v>7498.4835461935982</v>
      </c>
      <c r="M15" s="38">
        <f>+M14+M13</f>
        <v>1</v>
      </c>
      <c r="P15" s="19"/>
    </row>
    <row r="16" spans="2:16">
      <c r="B16" s="13"/>
      <c r="E16" s="43" t="s">
        <v>2</v>
      </c>
      <c r="F16" s="38">
        <f>+F15/L15</f>
        <v>0.15431000053168964</v>
      </c>
      <c r="G16" s="44"/>
      <c r="H16" s="38">
        <f>+H15/L15</f>
        <v>0.17628659779763303</v>
      </c>
      <c r="I16" s="44"/>
      <c r="J16" s="38">
        <f>+J15/L15</f>
        <v>0.66940340167067736</v>
      </c>
      <c r="K16" s="44"/>
      <c r="L16" s="38">
        <f>+J16+H16+F16</f>
        <v>1</v>
      </c>
      <c r="M16" s="38"/>
      <c r="P16" s="19"/>
    </row>
    <row r="17" spans="2:16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</row>
    <row r="18" spans="2:16">
      <c r="B18" s="13"/>
      <c r="C18" s="29"/>
      <c r="D18" s="29"/>
      <c r="E18" s="29"/>
      <c r="P18" s="19"/>
    </row>
    <row r="19" spans="2:16">
      <c r="B19" s="13"/>
      <c r="C19" s="29"/>
      <c r="D19" s="29"/>
      <c r="P19" s="19"/>
    </row>
    <row r="20" spans="2:16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</row>
    <row r="21" spans="2:16" ht="24">
      <c r="B21" s="13"/>
      <c r="F21" s="42" t="s">
        <v>22</v>
      </c>
      <c r="G21" s="34" t="s">
        <v>19</v>
      </c>
      <c r="H21" s="39" t="s">
        <v>23</v>
      </c>
      <c r="I21" s="35" t="s">
        <v>20</v>
      </c>
      <c r="J21" s="39" t="s">
        <v>23</v>
      </c>
      <c r="K21" s="28" t="s">
        <v>1</v>
      </c>
      <c r="L21" s="39" t="s">
        <v>23</v>
      </c>
      <c r="P21" s="19"/>
    </row>
    <row r="22" spans="2:16">
      <c r="B22" s="13"/>
      <c r="F22" s="30" t="s">
        <v>16</v>
      </c>
      <c r="G22" s="49">
        <v>700.2170000000001</v>
      </c>
      <c r="H22" s="51">
        <f>+G22/G25</f>
        <v>0.97675825154809004</v>
      </c>
      <c r="I22" s="49">
        <v>456.87400000000002</v>
      </c>
      <c r="J22" s="51">
        <f>+I22/I25</f>
        <v>6.7369597250452051E-2</v>
      </c>
      <c r="K22" s="49">
        <f>+I22+G22</f>
        <v>1157.0910000000001</v>
      </c>
      <c r="L22" s="51">
        <f>+K22/K25</f>
        <v>0.15431000053168964</v>
      </c>
      <c r="P22" s="19"/>
    </row>
    <row r="23" spans="2:16">
      <c r="B23" s="13"/>
      <c r="F23" s="30" t="s">
        <v>17</v>
      </c>
      <c r="G23" s="49">
        <v>9.3915100000000002</v>
      </c>
      <c r="H23" s="51">
        <f>+G23/G25</f>
        <v>1.3100560093508729E-2</v>
      </c>
      <c r="I23" s="49">
        <v>1312.4906429999999</v>
      </c>
      <c r="J23" s="51">
        <f>+I23/I25</f>
        <v>0.19353687452973214</v>
      </c>
      <c r="K23" s="49">
        <f>+I23+G23</f>
        <v>1321.8821529999998</v>
      </c>
      <c r="L23" s="51">
        <f>+K23/K25</f>
        <v>0.17628659779763303</v>
      </c>
      <c r="P23" s="19"/>
    </row>
    <row r="24" spans="2:16">
      <c r="B24" s="13"/>
      <c r="F24" s="30" t="s">
        <v>18</v>
      </c>
      <c r="G24" s="49">
        <v>7.27</v>
      </c>
      <c r="H24" s="51">
        <f>+G24/G25</f>
        <v>1.01411883584012E-2</v>
      </c>
      <c r="I24" s="49">
        <v>5012.2403931935978</v>
      </c>
      <c r="J24" s="51">
        <f>+I24/I25</f>
        <v>0.73909352821981578</v>
      </c>
      <c r="K24" s="49">
        <f>+I24+G24</f>
        <v>5019.5103931935982</v>
      </c>
      <c r="L24" s="51">
        <f>+K24/K25</f>
        <v>0.66940340167067736</v>
      </c>
      <c r="P24" s="19"/>
    </row>
    <row r="25" spans="2:16">
      <c r="B25" s="13"/>
      <c r="F25" s="46" t="s">
        <v>1</v>
      </c>
      <c r="G25" s="50">
        <f t="shared" ref="G25:L25" si="1">SUM(G22:G24)</f>
        <v>716.87851000000012</v>
      </c>
      <c r="H25" s="52">
        <f t="shared" si="1"/>
        <v>0.99999999999999989</v>
      </c>
      <c r="I25" s="50">
        <f t="shared" si="1"/>
        <v>6781.6050361935977</v>
      </c>
      <c r="J25" s="52">
        <f t="shared" si="1"/>
        <v>1</v>
      </c>
      <c r="K25" s="50">
        <f t="shared" si="1"/>
        <v>7498.4835461935982</v>
      </c>
      <c r="L25" s="52">
        <f t="shared" si="1"/>
        <v>1</v>
      </c>
      <c r="P25" s="19"/>
    </row>
    <row r="26" spans="2:16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</row>
    <row r="27" spans="2:16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>
      <c r="B29" s="20" t="s">
        <v>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6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>
      <c r="B32" s="13"/>
      <c r="E32" s="121" t="s">
        <v>48</v>
      </c>
      <c r="F32" s="121"/>
      <c r="G32" s="121"/>
      <c r="H32" s="121"/>
      <c r="I32" s="121"/>
      <c r="J32" s="121"/>
      <c r="K32" s="121"/>
      <c r="L32" s="121"/>
      <c r="M32" s="121"/>
      <c r="N32" s="12"/>
      <c r="O32" s="12"/>
      <c r="P32" s="14"/>
    </row>
    <row r="33" spans="2:16">
      <c r="B33" s="13"/>
      <c r="E33" s="33" t="s">
        <v>51</v>
      </c>
      <c r="F33" s="33" t="s">
        <v>40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O33" s="12"/>
      <c r="P33" s="14"/>
    </row>
    <row r="34" spans="2:16">
      <c r="B34" s="13"/>
      <c r="E34" s="53" t="s">
        <v>78</v>
      </c>
      <c r="F34" s="53" t="s">
        <v>78</v>
      </c>
      <c r="G34" s="53" t="s">
        <v>78</v>
      </c>
      <c r="H34" s="53" t="s">
        <v>31</v>
      </c>
      <c r="I34" s="53" t="s">
        <v>32</v>
      </c>
      <c r="J34" s="53" t="s">
        <v>33</v>
      </c>
      <c r="K34" s="53" t="s">
        <v>16</v>
      </c>
      <c r="L34" s="53" t="s">
        <v>35</v>
      </c>
      <c r="M34" s="53" t="s">
        <v>16</v>
      </c>
      <c r="O34" s="12"/>
      <c r="P34" s="14"/>
    </row>
    <row r="35" spans="2:16">
      <c r="B35" s="13"/>
      <c r="E35" s="53" t="s">
        <v>79</v>
      </c>
      <c r="F35" s="53" t="s">
        <v>80</v>
      </c>
      <c r="G35" s="53" t="s">
        <v>81</v>
      </c>
      <c r="H35" s="53" t="s">
        <v>82</v>
      </c>
      <c r="I35" s="53" t="s">
        <v>83</v>
      </c>
      <c r="J35" s="53" t="s">
        <v>83</v>
      </c>
      <c r="K35" s="53" t="s">
        <v>84</v>
      </c>
      <c r="L35" s="53" t="s">
        <v>85</v>
      </c>
      <c r="M35" s="53" t="s">
        <v>84</v>
      </c>
      <c r="O35" s="12"/>
      <c r="P35" s="14"/>
    </row>
    <row r="36" spans="2:16">
      <c r="B36" s="13"/>
      <c r="E36" s="120" t="s">
        <v>52</v>
      </c>
      <c r="F36" s="120"/>
      <c r="G36" s="120"/>
      <c r="H36" s="120"/>
      <c r="I36" s="120"/>
      <c r="J36" s="120"/>
      <c r="K36" s="120"/>
      <c r="L36" s="120"/>
      <c r="M36" s="120"/>
      <c r="O36" s="12"/>
      <c r="P36" s="14"/>
    </row>
    <row r="37" spans="2:16">
      <c r="B37" s="13"/>
      <c r="C37" s="12"/>
      <c r="D37" s="12"/>
      <c r="O37" s="12"/>
      <c r="P37" s="14"/>
    </row>
    <row r="38" spans="2:16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>
      <c r="B44" s="20" t="s">
        <v>53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2:16">
      <c r="B47" s="13"/>
      <c r="C47" s="12"/>
      <c r="D47" s="12"/>
      <c r="E47" s="12"/>
      <c r="F47" s="121" t="s">
        <v>77</v>
      </c>
      <c r="G47" s="121"/>
      <c r="H47" s="121"/>
      <c r="I47" s="121"/>
      <c r="J47" s="121"/>
      <c r="K47" s="121"/>
      <c r="L47" s="121"/>
      <c r="M47" s="12"/>
      <c r="N47" s="12"/>
      <c r="O47" s="12"/>
      <c r="P47" s="14"/>
    </row>
    <row r="48" spans="2:16">
      <c r="B48" s="13"/>
      <c r="C48" s="12"/>
      <c r="D48" s="12"/>
      <c r="E48" s="12"/>
      <c r="F48" s="45" t="s">
        <v>63</v>
      </c>
      <c r="G48" s="134" t="s">
        <v>51</v>
      </c>
      <c r="H48" s="134"/>
      <c r="I48" s="45" t="s">
        <v>42</v>
      </c>
      <c r="J48" s="45" t="s">
        <v>64</v>
      </c>
      <c r="K48" s="45" t="s">
        <v>65</v>
      </c>
      <c r="L48" s="45" t="s">
        <v>66</v>
      </c>
      <c r="M48" s="12"/>
      <c r="N48" s="12"/>
      <c r="O48" s="12"/>
      <c r="P48" s="14"/>
    </row>
    <row r="49" spans="2:16">
      <c r="B49" s="13"/>
      <c r="C49" s="12"/>
      <c r="D49" s="12"/>
      <c r="E49" s="12"/>
      <c r="F49" s="120" t="s">
        <v>76</v>
      </c>
      <c r="G49" s="120"/>
      <c r="H49" s="120"/>
      <c r="I49" s="120"/>
      <c r="J49" s="120"/>
      <c r="K49" s="120"/>
      <c r="L49" s="120"/>
      <c r="M49" s="23"/>
      <c r="N49" s="23"/>
      <c r="O49" s="12"/>
      <c r="P49" s="14"/>
    </row>
    <row r="50" spans="2:16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</row>
  </sheetData>
  <sortState ref="H35:I47">
    <sortCondition descending="1" ref="H35:H47"/>
  </sortState>
  <mergeCells count="15">
    <mergeCell ref="F49:L49"/>
    <mergeCell ref="F47:L47"/>
    <mergeCell ref="G48:H48"/>
    <mergeCell ref="E17:M17"/>
    <mergeCell ref="F20:L20"/>
    <mergeCell ref="F26:L26"/>
    <mergeCell ref="E32:M32"/>
    <mergeCell ref="E36:M36"/>
    <mergeCell ref="B1:P2"/>
    <mergeCell ref="E9:M9"/>
    <mergeCell ref="E11:E12"/>
    <mergeCell ref="F11:G11"/>
    <mergeCell ref="H11:I11"/>
    <mergeCell ref="J11:K11"/>
    <mergeCell ref="L11:M1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B5" sqref="B5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>
      <c r="B1" s="132" t="s">
        <v>207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1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+B46</f>
        <v>3. Infraestructura Portuaria</v>
      </c>
      <c r="L3" s="7"/>
      <c r="M3" s="5"/>
      <c r="N3" s="8"/>
      <c r="O3" s="8"/>
      <c r="P3" s="8"/>
    </row>
    <row r="4" spans="2:16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6">
      <c r="B8" s="13"/>
      <c r="C8" s="12"/>
      <c r="N8" s="12"/>
      <c r="P8" s="19"/>
    </row>
    <row r="9" spans="2:16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</row>
    <row r="10" spans="2:16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</row>
    <row r="11" spans="2:16">
      <c r="B11" s="13"/>
      <c r="E11" s="133" t="s">
        <v>25</v>
      </c>
      <c r="F11" s="128" t="s">
        <v>16</v>
      </c>
      <c r="G11" s="128"/>
      <c r="H11" s="128" t="s">
        <v>17</v>
      </c>
      <c r="I11" s="128"/>
      <c r="J11" s="128" t="s">
        <v>18</v>
      </c>
      <c r="K11" s="128"/>
      <c r="L11" s="128" t="s">
        <v>1</v>
      </c>
      <c r="M11" s="128"/>
      <c r="P11" s="19"/>
    </row>
    <row r="12" spans="2:16">
      <c r="B12" s="13"/>
      <c r="E12" s="133"/>
      <c r="F12" s="33" t="s">
        <v>26</v>
      </c>
      <c r="G12" s="36" t="s">
        <v>23</v>
      </c>
      <c r="H12" s="33" t="s">
        <v>26</v>
      </c>
      <c r="I12" s="36" t="s">
        <v>23</v>
      </c>
      <c r="J12" s="33" t="s">
        <v>26</v>
      </c>
      <c r="K12" s="36" t="s">
        <v>23</v>
      </c>
      <c r="L12" s="33" t="s">
        <v>26</v>
      </c>
      <c r="M12" s="36" t="s">
        <v>23</v>
      </c>
      <c r="P12" s="19"/>
    </row>
    <row r="13" spans="2:16">
      <c r="B13" s="13"/>
      <c r="E13" s="30" t="s">
        <v>19</v>
      </c>
      <c r="F13" s="47">
        <v>1641.6329999999998</v>
      </c>
      <c r="G13" s="37">
        <f>+F13/F15</f>
        <v>0.91076350361723846</v>
      </c>
      <c r="H13" s="47">
        <v>264.79503000000005</v>
      </c>
      <c r="I13" s="37">
        <f>+H13/H15</f>
        <v>0.14284154589513645</v>
      </c>
      <c r="J13" s="47">
        <v>18.939999999999998</v>
      </c>
      <c r="K13" s="37">
        <f>+J13/J15</f>
        <v>2.177633284299001E-3</v>
      </c>
      <c r="L13" s="47">
        <f>+J13+H13+F13</f>
        <v>1925.3680299999999</v>
      </c>
      <c r="M13" s="37">
        <f>+L13/L15</f>
        <v>0.15585275190732878</v>
      </c>
      <c r="P13" s="19"/>
    </row>
    <row r="14" spans="2:16">
      <c r="B14" s="13"/>
      <c r="E14" s="30" t="s">
        <v>20</v>
      </c>
      <c r="F14" s="47">
        <v>160.84700000000004</v>
      </c>
      <c r="G14" s="37">
        <f>+F14/F15</f>
        <v>8.9236496382761557E-2</v>
      </c>
      <c r="H14" s="47">
        <v>1588.9725719999999</v>
      </c>
      <c r="I14" s="37">
        <f>+H14/H15</f>
        <v>0.85715845410486358</v>
      </c>
      <c r="J14" s="47">
        <v>8678.5758473925271</v>
      </c>
      <c r="K14" s="37">
        <f>+J14/J15</f>
        <v>0.9978223667157009</v>
      </c>
      <c r="L14" s="47">
        <f>+J14+H14+F14</f>
        <v>10428.395419392527</v>
      </c>
      <c r="M14" s="37">
        <f>+L14/L15</f>
        <v>0.84414724809267128</v>
      </c>
      <c r="P14" s="19"/>
    </row>
    <row r="15" spans="2:16">
      <c r="B15" s="13"/>
      <c r="E15" s="31" t="s">
        <v>1</v>
      </c>
      <c r="F15" s="48">
        <f t="shared" ref="F15:K15" si="0">+F14+F13</f>
        <v>1802.4799999999998</v>
      </c>
      <c r="G15" s="38">
        <f t="shared" si="0"/>
        <v>1</v>
      </c>
      <c r="H15" s="48">
        <f t="shared" si="0"/>
        <v>1853.7676019999999</v>
      </c>
      <c r="I15" s="38">
        <f t="shared" si="0"/>
        <v>1</v>
      </c>
      <c r="J15" s="48">
        <f t="shared" si="0"/>
        <v>8697.5158473925276</v>
      </c>
      <c r="K15" s="38">
        <f t="shared" si="0"/>
        <v>0.99999999999999989</v>
      </c>
      <c r="L15" s="48">
        <f>+J15+H15+F15</f>
        <v>12353.763449392527</v>
      </c>
      <c r="M15" s="38">
        <f>+M14+M13</f>
        <v>1</v>
      </c>
      <c r="P15" s="19"/>
    </row>
    <row r="16" spans="2:16">
      <c r="B16" s="13"/>
      <c r="E16" s="43" t="s">
        <v>2</v>
      </c>
      <c r="F16" s="38">
        <f>+F15/L15</f>
        <v>0.14590533543756928</v>
      </c>
      <c r="G16" s="44"/>
      <c r="H16" s="38">
        <f>+H15/L15</f>
        <v>0.15005691258327886</v>
      </c>
      <c r="I16" s="44"/>
      <c r="J16" s="38">
        <f>+J15/L15</f>
        <v>0.70403775197915186</v>
      </c>
      <c r="K16" s="44"/>
      <c r="L16" s="38">
        <f>+J16+H16+F16</f>
        <v>1</v>
      </c>
      <c r="M16" s="38"/>
      <c r="P16" s="19"/>
    </row>
    <row r="17" spans="2:16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</row>
    <row r="18" spans="2:16">
      <c r="B18" s="13"/>
      <c r="C18" s="29"/>
      <c r="D18" s="29"/>
      <c r="E18" s="29"/>
      <c r="P18" s="19"/>
    </row>
    <row r="19" spans="2:16">
      <c r="B19" s="13"/>
      <c r="C19" s="29"/>
      <c r="D19" s="29"/>
      <c r="P19" s="19"/>
    </row>
    <row r="20" spans="2:16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</row>
    <row r="21" spans="2:16" ht="24">
      <c r="B21" s="13"/>
      <c r="F21" s="42" t="s">
        <v>22</v>
      </c>
      <c r="G21" s="34" t="s">
        <v>19</v>
      </c>
      <c r="H21" s="39" t="s">
        <v>23</v>
      </c>
      <c r="I21" s="35" t="s">
        <v>20</v>
      </c>
      <c r="J21" s="39" t="s">
        <v>23</v>
      </c>
      <c r="K21" s="28" t="s">
        <v>1</v>
      </c>
      <c r="L21" s="39" t="s">
        <v>23</v>
      </c>
      <c r="P21" s="19"/>
    </row>
    <row r="22" spans="2:16">
      <c r="B22" s="13"/>
      <c r="F22" s="30" t="s">
        <v>16</v>
      </c>
      <c r="G22" s="49">
        <v>1641.6329999999998</v>
      </c>
      <c r="H22" s="51">
        <f>+G22/G25</f>
        <v>0.85263335342698088</v>
      </c>
      <c r="I22" s="49">
        <v>160.84700000000004</v>
      </c>
      <c r="J22" s="51">
        <f>+I22/I25</f>
        <v>1.5423945250569494E-2</v>
      </c>
      <c r="K22" s="49">
        <f>+I22+G22</f>
        <v>1802.4799999999998</v>
      </c>
      <c r="L22" s="51">
        <f>+K22/K25</f>
        <v>0.14590533543756928</v>
      </c>
      <c r="P22" s="19"/>
    </row>
    <row r="23" spans="2:16">
      <c r="B23" s="13"/>
      <c r="F23" s="30" t="s">
        <v>17</v>
      </c>
      <c r="G23" s="49">
        <v>264.79503000000005</v>
      </c>
      <c r="H23" s="51">
        <f>+G23/G25</f>
        <v>0.13752956623051443</v>
      </c>
      <c r="I23" s="49">
        <v>1588.9725719999999</v>
      </c>
      <c r="J23" s="51">
        <f>+I23/I25</f>
        <v>0.15236980456697721</v>
      </c>
      <c r="K23" s="49">
        <f>+I23+G23</f>
        <v>1853.7676019999999</v>
      </c>
      <c r="L23" s="51">
        <f>+K23/K25</f>
        <v>0.15005691258327886</v>
      </c>
      <c r="P23" s="19"/>
    </row>
    <row r="24" spans="2:16" ht="15" customHeight="1">
      <c r="B24" s="13"/>
      <c r="F24" s="30" t="s">
        <v>18</v>
      </c>
      <c r="G24" s="49">
        <v>18.939999999999998</v>
      </c>
      <c r="H24" s="51">
        <f>+G24/G25</f>
        <v>9.8370803425046997E-3</v>
      </c>
      <c r="I24" s="49">
        <v>8678.5758473925271</v>
      </c>
      <c r="J24" s="51">
        <f>+I24/I25</f>
        <v>0.8322062501824532</v>
      </c>
      <c r="K24" s="49">
        <f>+I24+G24</f>
        <v>8697.5158473925276</v>
      </c>
      <c r="L24" s="51">
        <f>+K24/K25</f>
        <v>0.70403775197915186</v>
      </c>
      <c r="P24" s="19"/>
    </row>
    <row r="25" spans="2:16">
      <c r="B25" s="13"/>
      <c r="F25" s="40" t="s">
        <v>1</v>
      </c>
      <c r="G25" s="50">
        <f t="shared" ref="G25:L25" si="1">SUM(G22:G24)</f>
        <v>1925.3680299999999</v>
      </c>
      <c r="H25" s="52">
        <f t="shared" si="1"/>
        <v>1</v>
      </c>
      <c r="I25" s="50">
        <f t="shared" si="1"/>
        <v>10428.395419392527</v>
      </c>
      <c r="J25" s="52">
        <f t="shared" si="1"/>
        <v>0.99999999999999989</v>
      </c>
      <c r="K25" s="50">
        <f t="shared" si="1"/>
        <v>12353.763449392527</v>
      </c>
      <c r="L25" s="52">
        <f t="shared" si="1"/>
        <v>1</v>
      </c>
      <c r="P25" s="19"/>
    </row>
    <row r="26" spans="2:16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</row>
    <row r="27" spans="2:16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>
      <c r="B29" s="20" t="s">
        <v>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6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>
      <c r="B32" s="13"/>
      <c r="E32" s="121" t="s">
        <v>48</v>
      </c>
      <c r="F32" s="121"/>
      <c r="G32" s="121"/>
      <c r="H32" s="121"/>
      <c r="I32" s="121"/>
      <c r="J32" s="121"/>
      <c r="K32" s="121"/>
      <c r="L32" s="121"/>
      <c r="M32" s="121"/>
      <c r="N32" s="12"/>
      <c r="O32" s="12"/>
      <c r="P32" s="14"/>
    </row>
    <row r="33" spans="2:16">
      <c r="B33" s="13"/>
      <c r="E33" s="33" t="s">
        <v>51</v>
      </c>
      <c r="F33" s="33" t="s">
        <v>40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O33" s="12"/>
      <c r="P33" s="14"/>
    </row>
    <row r="34" spans="2:16">
      <c r="B34" s="13"/>
      <c r="E34" s="53" t="s">
        <v>86</v>
      </c>
      <c r="F34" s="53" t="s">
        <v>90</v>
      </c>
      <c r="G34" s="53" t="s">
        <v>91</v>
      </c>
      <c r="H34" s="53" t="s">
        <v>92</v>
      </c>
      <c r="I34" s="53" t="s">
        <v>39</v>
      </c>
      <c r="J34" s="53" t="s">
        <v>33</v>
      </c>
      <c r="K34" s="53" t="s">
        <v>16</v>
      </c>
      <c r="L34" s="53" t="s">
        <v>35</v>
      </c>
      <c r="M34" s="53" t="s">
        <v>16</v>
      </c>
      <c r="O34" s="12"/>
      <c r="P34" s="14"/>
    </row>
    <row r="35" spans="2:16">
      <c r="B35" s="13"/>
      <c r="E35" s="53" t="s">
        <v>87</v>
      </c>
      <c r="F35" s="53" t="s">
        <v>93</v>
      </c>
      <c r="G35" s="53" t="s">
        <v>94</v>
      </c>
      <c r="H35" s="53" t="s">
        <v>95</v>
      </c>
      <c r="I35" s="53" t="s">
        <v>83</v>
      </c>
      <c r="J35" s="53" t="s">
        <v>83</v>
      </c>
      <c r="K35" s="53" t="s">
        <v>84</v>
      </c>
      <c r="L35" s="53" t="s">
        <v>96</v>
      </c>
      <c r="M35" s="53" t="s">
        <v>84</v>
      </c>
      <c r="O35" s="12"/>
      <c r="P35" s="14"/>
    </row>
    <row r="36" spans="2:16">
      <c r="B36" s="13"/>
      <c r="E36" s="53" t="s">
        <v>88</v>
      </c>
      <c r="F36" s="53" t="s">
        <v>93</v>
      </c>
      <c r="G36" s="53" t="s">
        <v>97</v>
      </c>
      <c r="H36" s="53" t="s">
        <v>98</v>
      </c>
      <c r="I36" s="53" t="s">
        <v>32</v>
      </c>
      <c r="J36" s="53" t="s">
        <v>33</v>
      </c>
      <c r="K36" s="53" t="s">
        <v>84</v>
      </c>
      <c r="L36" s="53" t="s">
        <v>96</v>
      </c>
      <c r="M36" s="53" t="s">
        <v>84</v>
      </c>
      <c r="O36" s="12"/>
      <c r="P36" s="14"/>
    </row>
    <row r="37" spans="2:16">
      <c r="B37" s="13"/>
      <c r="E37" s="53" t="s">
        <v>89</v>
      </c>
      <c r="F37" s="53" t="s">
        <v>89</v>
      </c>
      <c r="G37" s="53" t="s">
        <v>89</v>
      </c>
      <c r="H37" s="53" t="s">
        <v>31</v>
      </c>
      <c r="I37" s="53" t="s">
        <v>32</v>
      </c>
      <c r="J37" s="53" t="s">
        <v>33</v>
      </c>
      <c r="K37" s="53" t="s">
        <v>84</v>
      </c>
      <c r="L37" s="53" t="s">
        <v>96</v>
      </c>
      <c r="M37" s="53" t="s">
        <v>84</v>
      </c>
      <c r="O37" s="12"/>
      <c r="P37" s="14"/>
    </row>
    <row r="38" spans="2:16">
      <c r="B38" s="13"/>
      <c r="E38" s="120" t="s">
        <v>52</v>
      </c>
      <c r="F38" s="120"/>
      <c r="G38" s="120"/>
      <c r="H38" s="120"/>
      <c r="I38" s="120"/>
      <c r="J38" s="120"/>
      <c r="K38" s="120"/>
      <c r="L38" s="120"/>
      <c r="M38" s="120"/>
      <c r="O38" s="12"/>
      <c r="P38" s="14"/>
    </row>
    <row r="39" spans="2:16">
      <c r="B39" s="13"/>
      <c r="C39" s="12"/>
      <c r="D39" s="12"/>
      <c r="O39" s="12"/>
      <c r="P39" s="14"/>
    </row>
    <row r="40" spans="2:1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</row>
    <row r="43" spans="2:16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</row>
    <row r="46" spans="2:16">
      <c r="B46" s="20" t="s">
        <v>53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2:16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</row>
    <row r="48" spans="2:16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>
      <c r="B49" s="13"/>
      <c r="C49" s="12"/>
      <c r="D49" s="12"/>
      <c r="E49" s="12"/>
      <c r="F49" s="121" t="s">
        <v>77</v>
      </c>
      <c r="G49" s="121"/>
      <c r="H49" s="121"/>
      <c r="I49" s="121"/>
      <c r="J49" s="121"/>
      <c r="K49" s="121"/>
      <c r="L49" s="121"/>
      <c r="M49" s="12"/>
      <c r="N49" s="12"/>
      <c r="O49" s="12"/>
      <c r="P49" s="14"/>
    </row>
    <row r="50" spans="2:16">
      <c r="B50" s="13"/>
      <c r="C50" s="12"/>
      <c r="D50" s="12"/>
      <c r="E50" s="12"/>
      <c r="F50" s="45" t="s">
        <v>63</v>
      </c>
      <c r="G50" s="134" t="s">
        <v>51</v>
      </c>
      <c r="H50" s="134"/>
      <c r="I50" s="45" t="s">
        <v>42</v>
      </c>
      <c r="J50" s="45" t="s">
        <v>64</v>
      </c>
      <c r="K50" s="45" t="s">
        <v>65</v>
      </c>
      <c r="L50" s="45" t="s">
        <v>66</v>
      </c>
      <c r="M50" s="12"/>
      <c r="N50" s="12"/>
      <c r="O50" s="12"/>
      <c r="P50" s="14"/>
    </row>
    <row r="51" spans="2:16">
      <c r="B51" s="13"/>
      <c r="C51" s="12"/>
      <c r="D51" s="12"/>
      <c r="E51" s="12"/>
      <c r="F51" s="120" t="s">
        <v>76</v>
      </c>
      <c r="G51" s="120"/>
      <c r="H51" s="120"/>
      <c r="I51" s="120"/>
      <c r="J51" s="120"/>
      <c r="K51" s="120"/>
      <c r="L51" s="120"/>
      <c r="M51" s="23"/>
      <c r="N51" s="23"/>
      <c r="O51" s="12"/>
      <c r="P51" s="14"/>
    </row>
    <row r="52" spans="2:16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4"/>
    </row>
    <row r="54" spans="2:16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4"/>
    </row>
    <row r="55" spans="2:16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"/>
    </row>
  </sheetData>
  <sortState ref="H35:I47">
    <sortCondition descending="1" ref="H35:H47"/>
  </sortState>
  <mergeCells count="15">
    <mergeCell ref="G50:H50"/>
    <mergeCell ref="F51:L51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8:M38"/>
    <mergeCell ref="F49:L4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>
      <selection activeCell="C5" sqref="C5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>
      <c r="B1" s="132" t="s">
        <v>208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1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+B42</f>
        <v>3. Infraestructura Portuaria</v>
      </c>
      <c r="L3" s="7"/>
      <c r="M3" s="5"/>
      <c r="N3" s="8"/>
      <c r="O3" s="8"/>
      <c r="P3" s="8"/>
    </row>
    <row r="4" spans="2:16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6">
      <c r="B8" s="13"/>
      <c r="C8" s="12"/>
      <c r="N8" s="12"/>
      <c r="P8" s="19"/>
    </row>
    <row r="9" spans="2:16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</row>
    <row r="10" spans="2:16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</row>
    <row r="11" spans="2:16">
      <c r="B11" s="13"/>
      <c r="E11" s="133" t="s">
        <v>25</v>
      </c>
      <c r="F11" s="128" t="s">
        <v>16</v>
      </c>
      <c r="G11" s="128"/>
      <c r="H11" s="128" t="s">
        <v>17</v>
      </c>
      <c r="I11" s="128"/>
      <c r="J11" s="128" t="s">
        <v>18</v>
      </c>
      <c r="K11" s="128"/>
      <c r="L11" s="128" t="s">
        <v>1</v>
      </c>
      <c r="M11" s="128"/>
      <c r="P11" s="19"/>
    </row>
    <row r="12" spans="2:16">
      <c r="B12" s="13"/>
      <c r="E12" s="133"/>
      <c r="F12" s="33" t="s">
        <v>26</v>
      </c>
      <c r="G12" s="36" t="s">
        <v>23</v>
      </c>
      <c r="H12" s="33" t="s">
        <v>26</v>
      </c>
      <c r="I12" s="36" t="s">
        <v>23</v>
      </c>
      <c r="J12" s="33" t="s">
        <v>26</v>
      </c>
      <c r="K12" s="36" t="s">
        <v>23</v>
      </c>
      <c r="L12" s="33" t="s">
        <v>26</v>
      </c>
      <c r="M12" s="36" t="s">
        <v>23</v>
      </c>
      <c r="P12" s="19"/>
    </row>
    <row r="13" spans="2:16">
      <c r="B13" s="13"/>
      <c r="E13" s="30" t="s">
        <v>19</v>
      </c>
      <c r="F13" s="47">
        <v>988.61500000000001</v>
      </c>
      <c r="G13" s="37">
        <f>+F13/F15</f>
        <v>0.70433588175658102</v>
      </c>
      <c r="H13" s="47">
        <v>21.2971</v>
      </c>
      <c r="I13" s="37">
        <f>+H13/H15</f>
        <v>1.0568331518196883E-2</v>
      </c>
      <c r="J13" s="47">
        <v>0.66</v>
      </c>
      <c r="K13" s="37">
        <f>+J13/J15</f>
        <v>1.3683235660780417E-4</v>
      </c>
      <c r="L13" s="47">
        <f>+J13+H13+F13</f>
        <v>1010.5721</v>
      </c>
      <c r="M13" s="37">
        <f>+L13/L15</f>
        <v>0.12260929447218225</v>
      </c>
      <c r="P13" s="19"/>
    </row>
    <row r="14" spans="2:16">
      <c r="B14" s="13"/>
      <c r="E14" s="30" t="s">
        <v>20</v>
      </c>
      <c r="F14" s="47">
        <v>414.99800000000005</v>
      </c>
      <c r="G14" s="37">
        <f>+F14/F15</f>
        <v>0.29566411824341898</v>
      </c>
      <c r="H14" s="47">
        <v>1993.8838170000004</v>
      </c>
      <c r="I14" s="37">
        <f>+H14/H15</f>
        <v>0.98943166848180308</v>
      </c>
      <c r="J14" s="47">
        <v>4822.7605443945213</v>
      </c>
      <c r="K14" s="37">
        <f>+J14/J15</f>
        <v>0.99986316764339223</v>
      </c>
      <c r="L14" s="47">
        <f>+J14+H14+F14</f>
        <v>7231.6423613945208</v>
      </c>
      <c r="M14" s="37">
        <f>+L14/L15</f>
        <v>0.87739070552781762</v>
      </c>
      <c r="P14" s="19"/>
    </row>
    <row r="15" spans="2:16">
      <c r="B15" s="13"/>
      <c r="E15" s="31" t="s">
        <v>1</v>
      </c>
      <c r="F15" s="48">
        <f t="shared" ref="F15:K15" si="0">+F14+F13</f>
        <v>1403.6130000000001</v>
      </c>
      <c r="G15" s="38">
        <f t="shared" si="0"/>
        <v>1</v>
      </c>
      <c r="H15" s="48">
        <f t="shared" si="0"/>
        <v>2015.1809170000004</v>
      </c>
      <c r="I15" s="38">
        <f t="shared" si="0"/>
        <v>1</v>
      </c>
      <c r="J15" s="48">
        <f t="shared" si="0"/>
        <v>4823.4205443945211</v>
      </c>
      <c r="K15" s="38">
        <f t="shared" si="0"/>
        <v>1</v>
      </c>
      <c r="L15" s="48">
        <f>+J15+H15+F15</f>
        <v>8242.214461394522</v>
      </c>
      <c r="M15" s="38">
        <f>+M14+M13</f>
        <v>0.99999999999999989</v>
      </c>
      <c r="P15" s="19"/>
    </row>
    <row r="16" spans="2:16">
      <c r="B16" s="13"/>
      <c r="E16" s="43" t="s">
        <v>2</v>
      </c>
      <c r="F16" s="38">
        <f>+F15/L15</f>
        <v>0.1702956173458412</v>
      </c>
      <c r="G16" s="44"/>
      <c r="H16" s="38">
        <f>+H15/L15</f>
        <v>0.24449508398972752</v>
      </c>
      <c r="I16" s="44"/>
      <c r="J16" s="38">
        <f>+J15/L15</f>
        <v>0.58520929866443128</v>
      </c>
      <c r="K16" s="44"/>
      <c r="L16" s="38">
        <f>+J16+H16+F16</f>
        <v>1</v>
      </c>
      <c r="M16" s="38"/>
      <c r="P16" s="19"/>
    </row>
    <row r="17" spans="2:16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</row>
    <row r="18" spans="2:16">
      <c r="B18" s="13"/>
      <c r="C18" s="29"/>
      <c r="D18" s="29"/>
      <c r="E18" s="29"/>
      <c r="P18" s="19"/>
    </row>
    <row r="19" spans="2:16">
      <c r="B19" s="13"/>
      <c r="C19" s="29"/>
      <c r="D19" s="29"/>
      <c r="P19" s="19"/>
    </row>
    <row r="20" spans="2:16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</row>
    <row r="21" spans="2:16" ht="24">
      <c r="B21" s="13"/>
      <c r="F21" s="42" t="s">
        <v>22</v>
      </c>
      <c r="G21" s="34" t="s">
        <v>19</v>
      </c>
      <c r="H21" s="39" t="s">
        <v>23</v>
      </c>
      <c r="I21" s="35" t="s">
        <v>20</v>
      </c>
      <c r="J21" s="39" t="s">
        <v>23</v>
      </c>
      <c r="K21" s="28" t="s">
        <v>1</v>
      </c>
      <c r="L21" s="39" t="s">
        <v>23</v>
      </c>
      <c r="P21" s="19"/>
    </row>
    <row r="22" spans="2:16">
      <c r="B22" s="13"/>
      <c r="F22" s="30" t="s">
        <v>16</v>
      </c>
      <c r="G22" s="49">
        <v>988.61500000000001</v>
      </c>
      <c r="H22" s="51">
        <f>+G22/G25</f>
        <v>0.97827260420112527</v>
      </c>
      <c r="I22" s="49">
        <v>414.99800000000005</v>
      </c>
      <c r="J22" s="51">
        <f>+I22/I25</f>
        <v>5.7386410895459913E-2</v>
      </c>
      <c r="K22" s="49">
        <f>+I22+G22</f>
        <v>1403.6130000000001</v>
      </c>
      <c r="L22" s="51">
        <f>+K22/K25</f>
        <v>0.1702956173458412</v>
      </c>
      <c r="P22" s="19"/>
    </row>
    <row r="23" spans="2:16">
      <c r="B23" s="13"/>
      <c r="F23" s="30" t="s">
        <v>17</v>
      </c>
      <c r="G23" s="49">
        <v>21.2971</v>
      </c>
      <c r="H23" s="51">
        <f>+G23/G25</f>
        <v>2.1074300388858946E-2</v>
      </c>
      <c r="I23" s="49">
        <v>1993.8838170000004</v>
      </c>
      <c r="J23" s="51">
        <f>+I23/I25</f>
        <v>0.2757165962249698</v>
      </c>
      <c r="K23" s="49">
        <f>+I23+G23</f>
        <v>2015.1809170000004</v>
      </c>
      <c r="L23" s="51">
        <f>+K23/K25</f>
        <v>0.24449508398972752</v>
      </c>
      <c r="P23" s="19"/>
    </row>
    <row r="24" spans="2:16" ht="15" customHeight="1">
      <c r="B24" s="13"/>
      <c r="F24" s="30" t="s">
        <v>18</v>
      </c>
      <c r="G24" s="49">
        <v>0.66</v>
      </c>
      <c r="H24" s="51">
        <f>+G24/G25</f>
        <v>6.5309541001577233E-4</v>
      </c>
      <c r="I24" s="49">
        <v>4822.7605443945213</v>
      </c>
      <c r="J24" s="51">
        <f>+I24/I25</f>
        <v>0.66689699287957027</v>
      </c>
      <c r="K24" s="49">
        <f>+I24+G24</f>
        <v>4823.4205443945211</v>
      </c>
      <c r="L24" s="51">
        <f>+K24/K25</f>
        <v>0.58520929866443128</v>
      </c>
      <c r="P24" s="19"/>
    </row>
    <row r="25" spans="2:16">
      <c r="B25" s="13"/>
      <c r="F25" s="40" t="s">
        <v>1</v>
      </c>
      <c r="G25" s="50">
        <f t="shared" ref="G25:L25" si="1">SUM(G22:G24)</f>
        <v>1010.5721</v>
      </c>
      <c r="H25" s="52">
        <f t="shared" si="1"/>
        <v>1</v>
      </c>
      <c r="I25" s="50">
        <f t="shared" si="1"/>
        <v>7231.6423613945217</v>
      </c>
      <c r="J25" s="52">
        <f t="shared" si="1"/>
        <v>1</v>
      </c>
      <c r="K25" s="50">
        <f t="shared" si="1"/>
        <v>8242.214461394522</v>
      </c>
      <c r="L25" s="52">
        <f t="shared" si="1"/>
        <v>1</v>
      </c>
      <c r="P25" s="19"/>
    </row>
    <row r="26" spans="2:16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</row>
    <row r="27" spans="2:16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>
      <c r="B29" s="20" t="s">
        <v>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6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>
      <c r="B32" s="13"/>
      <c r="E32" s="121" t="s">
        <v>48</v>
      </c>
      <c r="F32" s="121"/>
      <c r="G32" s="121"/>
      <c r="H32" s="121"/>
      <c r="I32" s="121"/>
      <c r="J32" s="121"/>
      <c r="K32" s="121"/>
      <c r="L32" s="121"/>
      <c r="M32" s="121"/>
      <c r="N32" s="12"/>
      <c r="O32" s="12"/>
      <c r="P32" s="14"/>
    </row>
    <row r="33" spans="2:16">
      <c r="B33" s="13"/>
      <c r="E33" s="33" t="s">
        <v>51</v>
      </c>
      <c r="F33" s="33" t="s">
        <v>40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O33" s="12"/>
      <c r="P33" s="14"/>
    </row>
    <row r="34" spans="2:16">
      <c r="B34" s="13"/>
      <c r="E34" s="120" t="s">
        <v>52</v>
      </c>
      <c r="F34" s="120"/>
      <c r="G34" s="120"/>
      <c r="H34" s="120"/>
      <c r="I34" s="120"/>
      <c r="J34" s="120"/>
      <c r="K34" s="120"/>
      <c r="L34" s="120"/>
      <c r="M34" s="120"/>
      <c r="O34" s="12"/>
      <c r="P34" s="14"/>
    </row>
    <row r="35" spans="2:16">
      <c r="B35" s="13"/>
      <c r="C35" s="12"/>
      <c r="D35" s="12"/>
      <c r="O35" s="12"/>
      <c r="P35" s="14"/>
    </row>
    <row r="36" spans="2:16"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/>
    </row>
    <row r="37" spans="2:16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2:16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</row>
    <row r="42" spans="2:16">
      <c r="B42" s="20" t="s">
        <v>53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2:16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>
      <c r="B45" s="13"/>
      <c r="C45" s="12"/>
      <c r="D45" s="12"/>
      <c r="E45" s="12"/>
      <c r="F45" s="121" t="s">
        <v>77</v>
      </c>
      <c r="G45" s="121"/>
      <c r="H45" s="121"/>
      <c r="I45" s="121"/>
      <c r="J45" s="121"/>
      <c r="K45" s="121"/>
      <c r="L45" s="121"/>
      <c r="M45" s="12"/>
      <c r="N45" s="12"/>
      <c r="O45" s="12"/>
      <c r="P45" s="14"/>
    </row>
    <row r="46" spans="2:16">
      <c r="B46" s="13"/>
      <c r="C46" s="12"/>
      <c r="D46" s="12"/>
      <c r="E46" s="12"/>
      <c r="F46" s="45" t="s">
        <v>63</v>
      </c>
      <c r="G46" s="134" t="s">
        <v>51</v>
      </c>
      <c r="H46" s="134"/>
      <c r="I46" s="45" t="s">
        <v>42</v>
      </c>
      <c r="J46" s="45" t="s">
        <v>64</v>
      </c>
      <c r="K46" s="45" t="s">
        <v>65</v>
      </c>
      <c r="L46" s="45" t="s">
        <v>66</v>
      </c>
      <c r="M46" s="12"/>
      <c r="N46" s="12"/>
      <c r="O46" s="12"/>
      <c r="P46" s="14"/>
    </row>
    <row r="47" spans="2:16">
      <c r="B47" s="13"/>
      <c r="C47" s="12"/>
      <c r="D47" s="12"/>
      <c r="E47" s="12"/>
      <c r="F47" s="120" t="s">
        <v>76</v>
      </c>
      <c r="G47" s="120"/>
      <c r="H47" s="120"/>
      <c r="I47" s="120"/>
      <c r="J47" s="120"/>
      <c r="K47" s="120"/>
      <c r="L47" s="120"/>
      <c r="M47" s="23"/>
      <c r="N47" s="23"/>
      <c r="O47" s="12"/>
      <c r="P47" s="14"/>
    </row>
    <row r="48" spans="2:16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</row>
  </sheetData>
  <sortState ref="G34:H46">
    <sortCondition descending="1" ref="G34:G46"/>
  </sortState>
  <mergeCells count="15">
    <mergeCell ref="G46:H46"/>
    <mergeCell ref="F47:L47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4:M34"/>
    <mergeCell ref="F45:L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C4" sqref="C4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>
      <c r="B1" s="132" t="s">
        <v>209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1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+B45</f>
        <v>3. Infraestructura Portuaria</v>
      </c>
      <c r="L3" s="7"/>
      <c r="M3" s="5"/>
      <c r="N3" s="8"/>
      <c r="O3" s="8"/>
      <c r="P3" s="8"/>
    </row>
    <row r="4" spans="2:16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6">
      <c r="B8" s="13"/>
      <c r="C8" s="12"/>
      <c r="N8" s="12"/>
      <c r="P8" s="19"/>
    </row>
    <row r="9" spans="2:16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</row>
    <row r="10" spans="2:16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</row>
    <row r="11" spans="2:16">
      <c r="B11" s="13"/>
      <c r="E11" s="133" t="s">
        <v>25</v>
      </c>
      <c r="F11" s="128" t="s">
        <v>16</v>
      </c>
      <c r="G11" s="128"/>
      <c r="H11" s="128" t="s">
        <v>17</v>
      </c>
      <c r="I11" s="128"/>
      <c r="J11" s="128" t="s">
        <v>18</v>
      </c>
      <c r="K11" s="128"/>
      <c r="L11" s="128" t="s">
        <v>1</v>
      </c>
      <c r="M11" s="128"/>
      <c r="P11" s="19"/>
    </row>
    <row r="12" spans="2:16">
      <c r="B12" s="13"/>
      <c r="E12" s="133"/>
      <c r="F12" s="33" t="s">
        <v>26</v>
      </c>
      <c r="G12" s="36" t="s">
        <v>23</v>
      </c>
      <c r="H12" s="33" t="s">
        <v>26</v>
      </c>
      <c r="I12" s="36" t="s">
        <v>23</v>
      </c>
      <c r="J12" s="33" t="s">
        <v>26</v>
      </c>
      <c r="K12" s="36" t="s">
        <v>23</v>
      </c>
      <c r="L12" s="33" t="s">
        <v>26</v>
      </c>
      <c r="M12" s="36" t="s">
        <v>23</v>
      </c>
      <c r="P12" s="19"/>
    </row>
    <row r="13" spans="2:16">
      <c r="B13" s="13"/>
      <c r="E13" s="30" t="s">
        <v>19</v>
      </c>
      <c r="F13" s="47">
        <v>551.91</v>
      </c>
      <c r="G13" s="37">
        <f>+F13/F15</f>
        <v>0.42692511193140859</v>
      </c>
      <c r="H13" s="47">
        <v>16.684176000000001</v>
      </c>
      <c r="I13" s="37">
        <f>+H13/H15</f>
        <v>2.1599324309215125E-2</v>
      </c>
      <c r="J13" s="47">
        <v>4.2</v>
      </c>
      <c r="K13" s="37">
        <f>+J13/J15</f>
        <v>7.4196662139492569E-4</v>
      </c>
      <c r="L13" s="47">
        <f>+J13+H13+F13</f>
        <v>572.79417599999999</v>
      </c>
      <c r="M13" s="37">
        <f>+L13/L15</f>
        <v>7.4140169420467E-2</v>
      </c>
      <c r="P13" s="19"/>
    </row>
    <row r="14" spans="2:16">
      <c r="B14" s="13"/>
      <c r="E14" s="30" t="s">
        <v>20</v>
      </c>
      <c r="F14" s="47">
        <v>740.846</v>
      </c>
      <c r="G14" s="37">
        <f>+F14/F15</f>
        <v>0.57307488806859153</v>
      </c>
      <c r="H14" s="47">
        <v>755.75554299999999</v>
      </c>
      <c r="I14" s="37">
        <f>+H14/H15</f>
        <v>0.97840067569078493</v>
      </c>
      <c r="J14" s="47">
        <v>5656.4319999999989</v>
      </c>
      <c r="K14" s="37">
        <f>+J14/J15</f>
        <v>0.99925803337860508</v>
      </c>
      <c r="L14" s="47">
        <f>+J14+H14+F14</f>
        <v>7153.0335429999996</v>
      </c>
      <c r="M14" s="37">
        <f>+L14/L15</f>
        <v>0.92585983057953303</v>
      </c>
      <c r="P14" s="19"/>
    </row>
    <row r="15" spans="2:16">
      <c r="B15" s="13"/>
      <c r="E15" s="31" t="s">
        <v>1</v>
      </c>
      <c r="F15" s="48">
        <f t="shared" ref="F15:K15" si="0">+F14+F13</f>
        <v>1292.7559999999999</v>
      </c>
      <c r="G15" s="38">
        <f t="shared" si="0"/>
        <v>1</v>
      </c>
      <c r="H15" s="48">
        <f t="shared" si="0"/>
        <v>772.43971899999997</v>
      </c>
      <c r="I15" s="38">
        <f t="shared" si="0"/>
        <v>1</v>
      </c>
      <c r="J15" s="48">
        <f t="shared" si="0"/>
        <v>5660.6319999999987</v>
      </c>
      <c r="K15" s="38">
        <f t="shared" si="0"/>
        <v>1</v>
      </c>
      <c r="L15" s="48">
        <f>+J15+H15+F15</f>
        <v>7725.827718999999</v>
      </c>
      <c r="M15" s="38">
        <f>+M14+M13</f>
        <v>1</v>
      </c>
      <c r="P15" s="19"/>
    </row>
    <row r="16" spans="2:16">
      <c r="B16" s="13"/>
      <c r="E16" s="43" t="s">
        <v>2</v>
      </c>
      <c r="F16" s="38">
        <f>+F15/L15</f>
        <v>0.16732912601982394</v>
      </c>
      <c r="G16" s="44"/>
      <c r="H16" s="38">
        <f>+H15/L15</f>
        <v>9.9981483809217217E-2</v>
      </c>
      <c r="I16" s="44"/>
      <c r="J16" s="38">
        <f>+J15/L15</f>
        <v>0.7326893901709588</v>
      </c>
      <c r="K16" s="44"/>
      <c r="L16" s="38">
        <f>+J16+H16+F16</f>
        <v>1</v>
      </c>
      <c r="M16" s="38"/>
      <c r="P16" s="19"/>
    </row>
    <row r="17" spans="2:16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</row>
    <row r="18" spans="2:16">
      <c r="B18" s="13"/>
      <c r="C18" s="29"/>
      <c r="D18" s="29"/>
      <c r="E18" s="29"/>
      <c r="P18" s="19"/>
    </row>
    <row r="19" spans="2:16">
      <c r="B19" s="13"/>
      <c r="C19" s="29"/>
      <c r="D19" s="29"/>
      <c r="P19" s="19"/>
    </row>
    <row r="20" spans="2:16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</row>
    <row r="21" spans="2:16" ht="24">
      <c r="B21" s="13"/>
      <c r="F21" s="42" t="s">
        <v>22</v>
      </c>
      <c r="G21" s="34" t="s">
        <v>19</v>
      </c>
      <c r="H21" s="39" t="s">
        <v>23</v>
      </c>
      <c r="I21" s="35" t="s">
        <v>20</v>
      </c>
      <c r="J21" s="39" t="s">
        <v>23</v>
      </c>
      <c r="K21" s="28" t="s">
        <v>1</v>
      </c>
      <c r="L21" s="39" t="s">
        <v>23</v>
      </c>
      <c r="P21" s="19"/>
    </row>
    <row r="22" spans="2:16">
      <c r="B22" s="13"/>
      <c r="F22" s="30" t="s">
        <v>16</v>
      </c>
      <c r="G22" s="49">
        <v>551.91</v>
      </c>
      <c r="H22" s="51">
        <f>+G22/G25</f>
        <v>0.96353982481833056</v>
      </c>
      <c r="I22" s="49">
        <v>740.846</v>
      </c>
      <c r="J22" s="51">
        <f>+I22/I25</f>
        <v>0.10357088297523731</v>
      </c>
      <c r="K22" s="49">
        <f>+I22+G22</f>
        <v>1292.7559999999999</v>
      </c>
      <c r="L22" s="51">
        <f>+K22/K25</f>
        <v>0.16732912601982394</v>
      </c>
      <c r="P22" s="19"/>
    </row>
    <row r="23" spans="2:16">
      <c r="B23" s="13"/>
      <c r="F23" s="30" t="s">
        <v>17</v>
      </c>
      <c r="G23" s="49">
        <v>16.684176000000001</v>
      </c>
      <c r="H23" s="51">
        <f>+G23/G25</f>
        <v>2.9127698393357968E-2</v>
      </c>
      <c r="I23" s="49">
        <v>755.75554299999999</v>
      </c>
      <c r="J23" s="51">
        <f>+I23/I25</f>
        <v>0.10565524940667821</v>
      </c>
      <c r="K23" s="49">
        <f>+I23+G23</f>
        <v>772.43971899999997</v>
      </c>
      <c r="L23" s="51">
        <f>+K23/K25</f>
        <v>9.9981483809217217E-2</v>
      </c>
      <c r="P23" s="19"/>
    </row>
    <row r="24" spans="2:16" ht="15" customHeight="1">
      <c r="B24" s="13"/>
      <c r="F24" s="30" t="s">
        <v>18</v>
      </c>
      <c r="G24" s="49">
        <v>4.2</v>
      </c>
      <c r="H24" s="51">
        <f>+G24/G25</f>
        <v>7.3324767883114796E-3</v>
      </c>
      <c r="I24" s="49">
        <v>5656.4319999999989</v>
      </c>
      <c r="J24" s="51">
        <f>+I24/I25</f>
        <v>0.79077386761808455</v>
      </c>
      <c r="K24" s="49">
        <f>+I24+G24</f>
        <v>5660.6319999999987</v>
      </c>
      <c r="L24" s="51">
        <f>+K24/K25</f>
        <v>0.7326893901709588</v>
      </c>
      <c r="P24" s="19"/>
    </row>
    <row r="25" spans="2:16">
      <c r="B25" s="13"/>
      <c r="F25" s="40" t="s">
        <v>1</v>
      </c>
      <c r="G25" s="50">
        <f t="shared" ref="G25:L25" si="1">SUM(G22:G24)</f>
        <v>572.79417599999999</v>
      </c>
      <c r="H25" s="52">
        <f t="shared" si="1"/>
        <v>1</v>
      </c>
      <c r="I25" s="50">
        <f t="shared" si="1"/>
        <v>7153.0335429999986</v>
      </c>
      <c r="J25" s="52">
        <f t="shared" si="1"/>
        <v>1</v>
      </c>
      <c r="K25" s="50">
        <f t="shared" si="1"/>
        <v>7725.827718999999</v>
      </c>
      <c r="L25" s="52">
        <f t="shared" si="1"/>
        <v>1</v>
      </c>
      <c r="P25" s="19"/>
    </row>
    <row r="26" spans="2:16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</row>
    <row r="27" spans="2:16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>
      <c r="B29" s="20" t="s">
        <v>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6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>
      <c r="B32" s="13"/>
      <c r="E32" s="121" t="s">
        <v>48</v>
      </c>
      <c r="F32" s="121"/>
      <c r="G32" s="121"/>
      <c r="H32" s="121"/>
      <c r="I32" s="121"/>
      <c r="J32" s="121"/>
      <c r="K32" s="121"/>
      <c r="L32" s="121"/>
      <c r="M32" s="121"/>
      <c r="N32" s="12"/>
      <c r="O32" s="12"/>
      <c r="P32" s="14"/>
    </row>
    <row r="33" spans="2:16">
      <c r="B33" s="13"/>
      <c r="E33" s="33" t="s">
        <v>51</v>
      </c>
      <c r="F33" s="33" t="s">
        <v>40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O33" s="12"/>
      <c r="P33" s="14"/>
    </row>
    <row r="34" spans="2:16">
      <c r="B34" s="13"/>
      <c r="E34" s="53" t="s">
        <v>99</v>
      </c>
      <c r="F34" s="53" t="s">
        <v>9</v>
      </c>
      <c r="G34" s="53" t="s">
        <v>9</v>
      </c>
      <c r="H34" s="53" t="s">
        <v>31</v>
      </c>
      <c r="I34" s="53" t="s">
        <v>32</v>
      </c>
      <c r="J34" s="53" t="s">
        <v>33</v>
      </c>
      <c r="K34" s="53" t="s">
        <v>16</v>
      </c>
      <c r="L34" s="53" t="s">
        <v>35</v>
      </c>
      <c r="M34" s="53" t="s">
        <v>16</v>
      </c>
      <c r="O34" s="12"/>
      <c r="P34" s="14"/>
    </row>
    <row r="35" spans="2:16">
      <c r="B35" s="13"/>
      <c r="E35" s="53" t="s">
        <v>100</v>
      </c>
      <c r="F35" s="53" t="s">
        <v>102</v>
      </c>
      <c r="G35" s="53" t="s">
        <v>103</v>
      </c>
      <c r="H35" s="53" t="s">
        <v>104</v>
      </c>
      <c r="I35" s="53" t="s">
        <v>32</v>
      </c>
      <c r="J35" s="53" t="s">
        <v>33</v>
      </c>
      <c r="K35" s="53" t="s">
        <v>84</v>
      </c>
      <c r="L35" s="53" t="s">
        <v>96</v>
      </c>
      <c r="M35" s="53" t="s">
        <v>84</v>
      </c>
      <c r="O35" s="12"/>
      <c r="P35" s="14"/>
    </row>
    <row r="36" spans="2:16">
      <c r="B36" s="13"/>
      <c r="E36" s="53" t="s">
        <v>101</v>
      </c>
      <c r="F36" s="53" t="s">
        <v>105</v>
      </c>
      <c r="G36" s="53" t="s">
        <v>106</v>
      </c>
      <c r="H36" s="53" t="s">
        <v>31</v>
      </c>
      <c r="I36" s="53" t="s">
        <v>32</v>
      </c>
      <c r="J36" s="53" t="s">
        <v>33</v>
      </c>
      <c r="K36" s="53" t="s">
        <v>34</v>
      </c>
      <c r="L36" s="53" t="s">
        <v>35</v>
      </c>
      <c r="M36" s="53" t="s">
        <v>34</v>
      </c>
      <c r="O36" s="12"/>
      <c r="P36" s="14"/>
    </row>
    <row r="37" spans="2:16">
      <c r="B37" s="13"/>
      <c r="E37" s="120" t="s">
        <v>52</v>
      </c>
      <c r="F37" s="120"/>
      <c r="G37" s="120"/>
      <c r="H37" s="120"/>
      <c r="I37" s="120"/>
      <c r="J37" s="120"/>
      <c r="K37" s="120"/>
      <c r="L37" s="120"/>
      <c r="M37" s="120"/>
      <c r="O37" s="12"/>
      <c r="P37" s="14"/>
    </row>
    <row r="38" spans="2:16">
      <c r="B38" s="13"/>
      <c r="C38" s="12"/>
      <c r="D38" s="12"/>
      <c r="O38" s="12"/>
      <c r="P38" s="14"/>
    </row>
    <row r="39" spans="2:16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</row>
    <row r="43" spans="2:16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5" spans="2:16">
      <c r="B45" s="20" t="s">
        <v>53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2:16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2:16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</row>
    <row r="48" spans="2:16">
      <c r="B48" s="13"/>
      <c r="C48" s="12"/>
      <c r="D48" s="12"/>
      <c r="E48" s="12"/>
      <c r="F48" s="121" t="s">
        <v>77</v>
      </c>
      <c r="G48" s="121"/>
      <c r="H48" s="121"/>
      <c r="I48" s="121"/>
      <c r="J48" s="121"/>
      <c r="K48" s="121"/>
      <c r="L48" s="121"/>
      <c r="M48" s="12"/>
      <c r="N48" s="12"/>
      <c r="O48" s="12"/>
      <c r="P48" s="14"/>
    </row>
    <row r="49" spans="2:16">
      <c r="B49" s="13"/>
      <c r="C49" s="12"/>
      <c r="D49" s="12"/>
      <c r="E49" s="12"/>
      <c r="F49" s="45" t="s">
        <v>63</v>
      </c>
      <c r="G49" s="134" t="s">
        <v>51</v>
      </c>
      <c r="H49" s="134"/>
      <c r="I49" s="45" t="s">
        <v>42</v>
      </c>
      <c r="J49" s="45" t="s">
        <v>64</v>
      </c>
      <c r="K49" s="45" t="s">
        <v>65</v>
      </c>
      <c r="L49" s="45" t="s">
        <v>66</v>
      </c>
      <c r="M49" s="12"/>
      <c r="N49" s="12"/>
      <c r="O49" s="12"/>
      <c r="P49" s="14"/>
    </row>
    <row r="50" spans="2:16">
      <c r="B50" s="13"/>
      <c r="C50" s="12"/>
      <c r="D50" s="12"/>
      <c r="E50" s="12"/>
      <c r="F50" s="120" t="s">
        <v>76</v>
      </c>
      <c r="G50" s="120"/>
      <c r="H50" s="120"/>
      <c r="I50" s="120"/>
      <c r="J50" s="120"/>
      <c r="K50" s="120"/>
      <c r="L50" s="120"/>
      <c r="M50" s="23"/>
      <c r="N50" s="23"/>
      <c r="O50" s="12"/>
      <c r="P50" s="14"/>
    </row>
    <row r="51" spans="2:16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4"/>
    </row>
    <row r="54" spans="2:16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/>
    </row>
  </sheetData>
  <mergeCells count="15">
    <mergeCell ref="F50:L50"/>
    <mergeCell ref="G49:H49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7:M37"/>
    <mergeCell ref="F48:L4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C5" sqref="C5"/>
    </sheetView>
  </sheetViews>
  <sheetFormatPr baseColWidth="10" defaultColWidth="0" defaultRowHeight="1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>
      <c r="B1" s="132" t="s">
        <v>210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1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+B46</f>
        <v>3. Infraestructura Portuaria</v>
      </c>
      <c r="L3" s="7"/>
      <c r="M3" s="5"/>
      <c r="N3" s="8"/>
      <c r="O3" s="8"/>
      <c r="P3" s="8"/>
    </row>
    <row r="4" spans="2:16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6">
      <c r="B8" s="13"/>
      <c r="C8" s="12"/>
      <c r="N8" s="12"/>
      <c r="P8" s="19"/>
    </row>
    <row r="9" spans="2:16">
      <c r="B9" s="13"/>
      <c r="E9" s="125" t="s">
        <v>21</v>
      </c>
      <c r="F9" s="125"/>
      <c r="G9" s="125"/>
      <c r="H9" s="125"/>
      <c r="I9" s="125"/>
      <c r="J9" s="125"/>
      <c r="K9" s="125"/>
      <c r="L9" s="125"/>
      <c r="M9" s="125"/>
      <c r="P9" s="19"/>
    </row>
    <row r="10" spans="2:16">
      <c r="B10" s="13"/>
      <c r="E10" s="41"/>
      <c r="F10" s="41"/>
      <c r="G10" s="41"/>
      <c r="H10" s="41"/>
      <c r="I10" s="41" t="s">
        <v>27</v>
      </c>
      <c r="J10" s="41"/>
      <c r="K10" s="41"/>
      <c r="L10" s="41"/>
      <c r="M10" s="41"/>
      <c r="P10" s="19"/>
    </row>
    <row r="11" spans="2:16">
      <c r="B11" s="13"/>
      <c r="E11" s="133" t="s">
        <v>25</v>
      </c>
      <c r="F11" s="128" t="s">
        <v>16</v>
      </c>
      <c r="G11" s="128"/>
      <c r="H11" s="128" t="s">
        <v>17</v>
      </c>
      <c r="I11" s="128"/>
      <c r="J11" s="128" t="s">
        <v>18</v>
      </c>
      <c r="K11" s="128"/>
      <c r="L11" s="128" t="s">
        <v>1</v>
      </c>
      <c r="M11" s="128"/>
      <c r="P11" s="19"/>
    </row>
    <row r="12" spans="2:16">
      <c r="B12" s="13"/>
      <c r="E12" s="133"/>
      <c r="F12" s="33" t="s">
        <v>26</v>
      </c>
      <c r="G12" s="36" t="s">
        <v>23</v>
      </c>
      <c r="H12" s="33" t="s">
        <v>26</v>
      </c>
      <c r="I12" s="36" t="s">
        <v>23</v>
      </c>
      <c r="J12" s="33" t="s">
        <v>26</v>
      </c>
      <c r="K12" s="36" t="s">
        <v>23</v>
      </c>
      <c r="L12" s="33" t="s">
        <v>26</v>
      </c>
      <c r="M12" s="36" t="s">
        <v>23</v>
      </c>
      <c r="P12" s="19"/>
    </row>
    <row r="13" spans="2:16">
      <c r="B13" s="13"/>
      <c r="E13" s="30" t="s">
        <v>19</v>
      </c>
      <c r="F13" s="47">
        <v>680.31899999999996</v>
      </c>
      <c r="G13" s="37">
        <f>+F13/F15</f>
        <v>0.97540130413089476</v>
      </c>
      <c r="H13" s="47">
        <v>48.940999999999995</v>
      </c>
      <c r="I13" s="37">
        <f>+H13/H15</f>
        <v>6.5863814211876093E-2</v>
      </c>
      <c r="J13" s="47">
        <v>82.019999999999982</v>
      </c>
      <c r="K13" s="37">
        <f>+J13/J15</f>
        <v>4.0153101637012141E-2</v>
      </c>
      <c r="L13" s="47">
        <f>+J13+H13+F13</f>
        <v>811.28</v>
      </c>
      <c r="M13" s="37">
        <f>+L13/L15</f>
        <v>0.2329108531065768</v>
      </c>
      <c r="P13" s="19"/>
    </row>
    <row r="14" spans="2:16">
      <c r="B14" s="13"/>
      <c r="E14" s="30" t="s">
        <v>20</v>
      </c>
      <c r="F14" s="47">
        <v>17.157</v>
      </c>
      <c r="G14" s="37">
        <f>+F14/F15</f>
        <v>2.4598695869105174E-2</v>
      </c>
      <c r="H14" s="47">
        <v>694.12255600000003</v>
      </c>
      <c r="I14" s="37">
        <f>+H14/H15</f>
        <v>0.93413618578812385</v>
      </c>
      <c r="J14" s="47">
        <v>1960.6615527594504</v>
      </c>
      <c r="K14" s="37">
        <f>+J14/J15</f>
        <v>0.95984689836298787</v>
      </c>
      <c r="L14" s="47">
        <f>+J14+H14+F14</f>
        <v>2671.9411087594508</v>
      </c>
      <c r="M14" s="37">
        <f>+L14/L15</f>
        <v>0.76708914689342322</v>
      </c>
      <c r="P14" s="19"/>
    </row>
    <row r="15" spans="2:16">
      <c r="B15" s="13"/>
      <c r="E15" s="31" t="s">
        <v>1</v>
      </c>
      <c r="F15" s="48">
        <f t="shared" ref="F15:K15" si="0">+F14+F13</f>
        <v>697.476</v>
      </c>
      <c r="G15" s="38">
        <f t="shared" si="0"/>
        <v>0.99999999999999989</v>
      </c>
      <c r="H15" s="48">
        <f t="shared" si="0"/>
        <v>743.06355600000006</v>
      </c>
      <c r="I15" s="38">
        <f t="shared" si="0"/>
        <v>1</v>
      </c>
      <c r="J15" s="48">
        <f t="shared" si="0"/>
        <v>2042.6815527594504</v>
      </c>
      <c r="K15" s="38">
        <f t="shared" si="0"/>
        <v>1</v>
      </c>
      <c r="L15" s="48">
        <f>+J15+H15+F15</f>
        <v>3483.2211087594505</v>
      </c>
      <c r="M15" s="38">
        <f>+M14+M13</f>
        <v>1</v>
      </c>
      <c r="P15" s="19"/>
    </row>
    <row r="16" spans="2:16">
      <c r="B16" s="13"/>
      <c r="E16" s="43" t="s">
        <v>2</v>
      </c>
      <c r="F16" s="38">
        <f>+F15/L15</f>
        <v>0.20023879570723149</v>
      </c>
      <c r="G16" s="44"/>
      <c r="H16" s="38">
        <f>+H15/L15</f>
        <v>0.21332655401386283</v>
      </c>
      <c r="I16" s="44"/>
      <c r="J16" s="38">
        <f>+J15/L15</f>
        <v>0.58643465027890562</v>
      </c>
      <c r="K16" s="44"/>
      <c r="L16" s="38">
        <f>+J16+H16+F16</f>
        <v>0.99999999999999989</v>
      </c>
      <c r="M16" s="38"/>
      <c r="P16" s="19"/>
    </row>
    <row r="17" spans="2:16">
      <c r="B17" s="13"/>
      <c r="E17" s="120" t="s">
        <v>28</v>
      </c>
      <c r="F17" s="120"/>
      <c r="G17" s="120"/>
      <c r="H17" s="120"/>
      <c r="I17" s="120"/>
      <c r="J17" s="120"/>
      <c r="K17" s="120"/>
      <c r="L17" s="120"/>
      <c r="M17" s="120"/>
      <c r="P17" s="19"/>
    </row>
    <row r="18" spans="2:16">
      <c r="B18" s="13"/>
      <c r="C18" s="29"/>
      <c r="D18" s="29"/>
      <c r="E18" s="29"/>
      <c r="P18" s="19"/>
    </row>
    <row r="19" spans="2:16">
      <c r="B19" s="13"/>
      <c r="C19" s="29"/>
      <c r="D19" s="29"/>
      <c r="P19" s="19"/>
    </row>
    <row r="20" spans="2:16">
      <c r="B20" s="13"/>
      <c r="F20" s="121" t="s">
        <v>21</v>
      </c>
      <c r="G20" s="121"/>
      <c r="H20" s="121"/>
      <c r="I20" s="121"/>
      <c r="J20" s="121"/>
      <c r="K20" s="121"/>
      <c r="L20" s="121"/>
      <c r="P20" s="19"/>
    </row>
    <row r="21" spans="2:16" ht="24">
      <c r="B21" s="13"/>
      <c r="F21" s="42" t="s">
        <v>22</v>
      </c>
      <c r="G21" s="34" t="s">
        <v>19</v>
      </c>
      <c r="H21" s="39" t="s">
        <v>23</v>
      </c>
      <c r="I21" s="35" t="s">
        <v>20</v>
      </c>
      <c r="J21" s="39" t="s">
        <v>23</v>
      </c>
      <c r="K21" s="28" t="s">
        <v>1</v>
      </c>
      <c r="L21" s="39" t="s">
        <v>23</v>
      </c>
      <c r="P21" s="19"/>
    </row>
    <row r="22" spans="2:16">
      <c r="B22" s="13"/>
      <c r="F22" s="30" t="s">
        <v>16</v>
      </c>
      <c r="G22" s="49">
        <v>680.31899999999996</v>
      </c>
      <c r="H22" s="51">
        <f>+G22/G25</f>
        <v>0.83857484468987276</v>
      </c>
      <c r="I22" s="49">
        <v>17.157</v>
      </c>
      <c r="J22" s="51">
        <f>+I22/I25</f>
        <v>6.4211744576832333E-3</v>
      </c>
      <c r="K22" s="49">
        <f>+I22+G22</f>
        <v>697.476</v>
      </c>
      <c r="L22" s="51">
        <f>+K22/K25</f>
        <v>0.20023879570723149</v>
      </c>
      <c r="P22" s="19"/>
    </row>
    <row r="23" spans="2:16">
      <c r="B23" s="13"/>
      <c r="F23" s="30" t="s">
        <v>17</v>
      </c>
      <c r="G23" s="49">
        <v>48.940999999999995</v>
      </c>
      <c r="H23" s="51">
        <f>+G23/G25</f>
        <v>6.0325658219110539E-2</v>
      </c>
      <c r="I23" s="49">
        <v>694.12255600000003</v>
      </c>
      <c r="J23" s="51">
        <f>+I23/I25</f>
        <v>0.25978213132185113</v>
      </c>
      <c r="K23" s="49">
        <f>+I23+G23</f>
        <v>743.06355600000006</v>
      </c>
      <c r="L23" s="51">
        <f>+K23/K25</f>
        <v>0.21332655401386283</v>
      </c>
      <c r="P23" s="19"/>
    </row>
    <row r="24" spans="2:16" ht="15" customHeight="1">
      <c r="B24" s="13"/>
      <c r="F24" s="30" t="s">
        <v>18</v>
      </c>
      <c r="G24" s="49">
        <v>82.019999999999982</v>
      </c>
      <c r="H24" s="51">
        <f>+G24/G25</f>
        <v>0.10109949709101665</v>
      </c>
      <c r="I24" s="49">
        <v>1960.6615527594504</v>
      </c>
      <c r="J24" s="51">
        <f>+I24/I25</f>
        <v>0.73379669422046567</v>
      </c>
      <c r="K24" s="49">
        <f>+I24+G24</f>
        <v>2042.6815527594504</v>
      </c>
      <c r="L24" s="51">
        <f>+K24/K25</f>
        <v>0.58643465027890562</v>
      </c>
      <c r="P24" s="19"/>
    </row>
    <row r="25" spans="2:16">
      <c r="B25" s="13"/>
      <c r="F25" s="40" t="s">
        <v>1</v>
      </c>
      <c r="G25" s="50">
        <f t="shared" ref="G25:L25" si="1">SUM(G22:G24)</f>
        <v>811.28</v>
      </c>
      <c r="H25" s="52">
        <f t="shared" si="1"/>
        <v>0.99999999999999989</v>
      </c>
      <c r="I25" s="50">
        <f t="shared" si="1"/>
        <v>2671.9411087594503</v>
      </c>
      <c r="J25" s="52">
        <f t="shared" si="1"/>
        <v>1</v>
      </c>
      <c r="K25" s="50">
        <f t="shared" si="1"/>
        <v>3483.2211087594505</v>
      </c>
      <c r="L25" s="52">
        <f t="shared" si="1"/>
        <v>1</v>
      </c>
      <c r="P25" s="19"/>
    </row>
    <row r="26" spans="2:16">
      <c r="B26" s="13"/>
      <c r="F26" s="120" t="s">
        <v>24</v>
      </c>
      <c r="G26" s="120"/>
      <c r="H26" s="120"/>
      <c r="I26" s="120"/>
      <c r="J26" s="120"/>
      <c r="K26" s="120"/>
      <c r="L26" s="120"/>
      <c r="P26" s="19"/>
    </row>
    <row r="27" spans="2:16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>
      <c r="B29" s="20" t="s">
        <v>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6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>
      <c r="B32" s="13"/>
      <c r="E32" s="121" t="s">
        <v>48</v>
      </c>
      <c r="F32" s="121"/>
      <c r="G32" s="121"/>
      <c r="H32" s="121"/>
      <c r="I32" s="121"/>
      <c r="J32" s="121"/>
      <c r="K32" s="121"/>
      <c r="L32" s="121"/>
      <c r="M32" s="121"/>
      <c r="N32" s="12"/>
      <c r="O32" s="12"/>
      <c r="P32" s="14"/>
    </row>
    <row r="33" spans="2:16">
      <c r="B33" s="13"/>
      <c r="E33" s="33" t="s">
        <v>51</v>
      </c>
      <c r="F33" s="33" t="s">
        <v>40</v>
      </c>
      <c r="G33" s="33" t="s">
        <v>41</v>
      </c>
      <c r="H33" s="33" t="s">
        <v>42</v>
      </c>
      <c r="I33" s="33" t="s">
        <v>43</v>
      </c>
      <c r="J33" s="33" t="s">
        <v>44</v>
      </c>
      <c r="K33" s="33" t="s">
        <v>45</v>
      </c>
      <c r="L33" s="33" t="s">
        <v>46</v>
      </c>
      <c r="M33" s="33" t="s">
        <v>47</v>
      </c>
      <c r="O33" s="12"/>
      <c r="P33" s="14"/>
    </row>
    <row r="34" spans="2:16">
      <c r="B34" s="13"/>
      <c r="E34" s="53" t="s">
        <v>107</v>
      </c>
      <c r="F34" s="53" t="s">
        <v>111</v>
      </c>
      <c r="G34" s="53" t="s">
        <v>112</v>
      </c>
      <c r="H34" s="53" t="s">
        <v>113</v>
      </c>
      <c r="I34" s="53" t="s">
        <v>83</v>
      </c>
      <c r="J34" s="53" t="s">
        <v>83</v>
      </c>
      <c r="K34" s="53" t="s">
        <v>84</v>
      </c>
      <c r="L34" s="53" t="s">
        <v>85</v>
      </c>
      <c r="M34" s="53" t="s">
        <v>84</v>
      </c>
      <c r="O34" s="12"/>
      <c r="P34" s="14"/>
    </row>
    <row r="35" spans="2:16">
      <c r="B35" s="13"/>
      <c r="E35" s="53" t="s">
        <v>108</v>
      </c>
      <c r="F35" s="53" t="s">
        <v>10</v>
      </c>
      <c r="G35" s="53" t="s">
        <v>114</v>
      </c>
      <c r="H35" s="53" t="s">
        <v>115</v>
      </c>
      <c r="I35" s="53" t="s">
        <v>83</v>
      </c>
      <c r="J35" s="53" t="s">
        <v>83</v>
      </c>
      <c r="K35" s="53" t="s">
        <v>84</v>
      </c>
      <c r="L35" s="53" t="s">
        <v>96</v>
      </c>
      <c r="M35" s="53" t="s">
        <v>84</v>
      </c>
      <c r="O35" s="12"/>
      <c r="P35" s="14"/>
    </row>
    <row r="36" spans="2:16">
      <c r="B36" s="13"/>
      <c r="E36" s="53" t="s">
        <v>109</v>
      </c>
      <c r="F36" s="53" t="s">
        <v>111</v>
      </c>
      <c r="G36" s="53" t="s">
        <v>116</v>
      </c>
      <c r="H36" s="53" t="s">
        <v>31</v>
      </c>
      <c r="I36" s="53" t="s">
        <v>32</v>
      </c>
      <c r="J36" s="53" t="s">
        <v>33</v>
      </c>
      <c r="K36" s="53" t="s">
        <v>84</v>
      </c>
      <c r="L36" s="53" t="s">
        <v>96</v>
      </c>
      <c r="M36" s="53" t="s">
        <v>84</v>
      </c>
      <c r="O36" s="12"/>
      <c r="P36" s="14"/>
    </row>
    <row r="37" spans="2:16">
      <c r="B37" s="13"/>
      <c r="E37" s="53" t="s">
        <v>110</v>
      </c>
      <c r="F37" s="53" t="s">
        <v>110</v>
      </c>
      <c r="G37" s="53" t="s">
        <v>117</v>
      </c>
      <c r="H37" s="53" t="s">
        <v>38</v>
      </c>
      <c r="I37" s="53" t="s">
        <v>39</v>
      </c>
      <c r="J37" s="53" t="s">
        <v>33</v>
      </c>
      <c r="K37" s="53" t="s">
        <v>16</v>
      </c>
      <c r="L37" s="53" t="s">
        <v>35</v>
      </c>
      <c r="M37" s="53" t="s">
        <v>118</v>
      </c>
      <c r="O37" s="12"/>
      <c r="P37" s="14"/>
    </row>
    <row r="38" spans="2:16">
      <c r="B38" s="13"/>
      <c r="E38" s="120" t="s">
        <v>52</v>
      </c>
      <c r="F38" s="120"/>
      <c r="G38" s="120"/>
      <c r="H38" s="120"/>
      <c r="I38" s="120"/>
      <c r="J38" s="120"/>
      <c r="K38" s="120"/>
      <c r="L38" s="120"/>
      <c r="M38" s="120"/>
      <c r="O38" s="12"/>
      <c r="P38" s="14"/>
    </row>
    <row r="39" spans="2:16">
      <c r="B39" s="13"/>
      <c r="C39" s="12"/>
      <c r="D39" s="12"/>
      <c r="O39" s="12"/>
      <c r="P39" s="14"/>
    </row>
    <row r="40" spans="2:1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</row>
    <row r="43" spans="2:16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</row>
    <row r="46" spans="2:16">
      <c r="B46" s="20" t="s">
        <v>53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2:16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</row>
    <row r="48" spans="2:16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>
      <c r="B49" s="13"/>
      <c r="C49" s="12"/>
      <c r="D49" s="12"/>
      <c r="E49" s="12"/>
      <c r="F49" s="121" t="s">
        <v>77</v>
      </c>
      <c r="G49" s="121"/>
      <c r="H49" s="121"/>
      <c r="I49" s="121"/>
      <c r="J49" s="121"/>
      <c r="K49" s="121"/>
      <c r="L49" s="121"/>
      <c r="M49" s="12"/>
      <c r="N49" s="12"/>
      <c r="O49" s="12"/>
      <c r="P49" s="14"/>
    </row>
    <row r="50" spans="2:16">
      <c r="B50" s="13"/>
      <c r="C50" s="12"/>
      <c r="D50" s="12"/>
      <c r="E50" s="12"/>
      <c r="F50" s="45" t="s">
        <v>63</v>
      </c>
      <c r="G50" s="134" t="s">
        <v>51</v>
      </c>
      <c r="H50" s="134"/>
      <c r="I50" s="45" t="s">
        <v>42</v>
      </c>
      <c r="J50" s="45" t="s">
        <v>64</v>
      </c>
      <c r="K50" s="45" t="s">
        <v>65</v>
      </c>
      <c r="L50" s="45" t="s">
        <v>66</v>
      </c>
      <c r="M50" s="12"/>
      <c r="N50" s="12"/>
      <c r="O50" s="12"/>
      <c r="P50" s="14"/>
    </row>
    <row r="51" spans="2:16">
      <c r="B51" s="13"/>
      <c r="C51" s="12"/>
      <c r="D51" s="12"/>
      <c r="E51" s="12"/>
      <c r="F51" s="53" t="s">
        <v>138</v>
      </c>
      <c r="G51" s="136" t="s">
        <v>144</v>
      </c>
      <c r="H51" s="136"/>
      <c r="I51" s="53" t="s">
        <v>140</v>
      </c>
      <c r="J51" s="53" t="s">
        <v>141</v>
      </c>
      <c r="K51" s="53" t="s">
        <v>55</v>
      </c>
      <c r="L51" s="54" t="s">
        <v>16</v>
      </c>
      <c r="M51" s="12"/>
      <c r="N51" s="12"/>
      <c r="O51" s="12"/>
      <c r="P51" s="14"/>
    </row>
    <row r="52" spans="2:16">
      <c r="B52" s="13"/>
      <c r="C52" s="12"/>
      <c r="D52" s="12"/>
      <c r="E52" s="12"/>
      <c r="F52" s="53" t="s">
        <v>138</v>
      </c>
      <c r="G52" s="136" t="s">
        <v>145</v>
      </c>
      <c r="H52" s="136"/>
      <c r="I52" s="53" t="s">
        <v>142</v>
      </c>
      <c r="J52" s="53" t="s">
        <v>60</v>
      </c>
      <c r="K52" s="53" t="s">
        <v>55</v>
      </c>
      <c r="L52" s="54" t="s">
        <v>16</v>
      </c>
      <c r="M52" s="12"/>
      <c r="N52" s="12"/>
      <c r="O52" s="12"/>
      <c r="P52" s="14"/>
    </row>
    <row r="53" spans="2:16">
      <c r="B53" s="13"/>
      <c r="C53" s="12"/>
      <c r="D53" s="12"/>
      <c r="E53" s="12"/>
      <c r="F53" s="53" t="s">
        <v>138</v>
      </c>
      <c r="G53" s="136" t="s">
        <v>146</v>
      </c>
      <c r="H53" s="136"/>
      <c r="I53" s="53" t="s">
        <v>58</v>
      </c>
      <c r="J53" s="53" t="s">
        <v>57</v>
      </c>
      <c r="K53" s="53" t="s">
        <v>55</v>
      </c>
      <c r="L53" s="54" t="s">
        <v>16</v>
      </c>
      <c r="M53" s="12"/>
      <c r="N53" s="12"/>
      <c r="O53" s="12"/>
      <c r="P53" s="14"/>
    </row>
    <row r="54" spans="2:16">
      <c r="B54" s="13"/>
      <c r="C54" s="12"/>
      <c r="D54" s="12"/>
      <c r="E54" s="12"/>
      <c r="F54" s="53" t="s">
        <v>139</v>
      </c>
      <c r="G54" s="136" t="s">
        <v>147</v>
      </c>
      <c r="H54" s="136"/>
      <c r="I54" s="53" t="s">
        <v>143</v>
      </c>
      <c r="J54" s="53" t="s">
        <v>60</v>
      </c>
      <c r="K54" s="53" t="s">
        <v>55</v>
      </c>
      <c r="L54" s="54" t="s">
        <v>16</v>
      </c>
      <c r="M54" s="12"/>
      <c r="N54" s="12"/>
      <c r="O54" s="12"/>
      <c r="P54" s="14"/>
    </row>
    <row r="55" spans="2:16">
      <c r="B55" s="13"/>
      <c r="C55" s="12"/>
      <c r="D55" s="12"/>
      <c r="E55" s="12"/>
      <c r="F55" s="120" t="s">
        <v>76</v>
      </c>
      <c r="G55" s="120"/>
      <c r="H55" s="120"/>
      <c r="I55" s="120"/>
      <c r="J55" s="120"/>
      <c r="K55" s="120"/>
      <c r="L55" s="120"/>
      <c r="M55" s="23"/>
      <c r="N55" s="23"/>
      <c r="O55" s="12"/>
      <c r="P55" s="14"/>
    </row>
    <row r="56" spans="2:16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4"/>
    </row>
    <row r="57" spans="2:16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4"/>
    </row>
    <row r="58" spans="2:16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4"/>
    </row>
    <row r="59" spans="2:16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7"/>
    </row>
  </sheetData>
  <mergeCells count="19">
    <mergeCell ref="F55:L55"/>
    <mergeCell ref="G50:H50"/>
    <mergeCell ref="G51:H51"/>
    <mergeCell ref="G52:H52"/>
    <mergeCell ref="G53:H53"/>
    <mergeCell ref="G54:H54"/>
    <mergeCell ref="B1:P2"/>
    <mergeCell ref="E9:M9"/>
    <mergeCell ref="E11:E12"/>
    <mergeCell ref="F11:G11"/>
    <mergeCell ref="H11:I11"/>
    <mergeCell ref="J11:K11"/>
    <mergeCell ref="L11:M11"/>
    <mergeCell ref="F49:L49"/>
    <mergeCell ref="E17:M17"/>
    <mergeCell ref="F20:L20"/>
    <mergeCell ref="F26:L26"/>
    <mergeCell ref="E32:M32"/>
    <mergeCell ref="E38:M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I. Ferroviaria</vt:lpstr>
      <vt:lpstr>RED VIAL 2012</vt:lpstr>
      <vt:lpstr>'I. Ferroviaria'!Área_de_impresión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2017-07-03T15:04:45Z</dcterms:modified>
</cp:coreProperties>
</file>